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threadedComments/threadedComment5.xml" ContentType="application/vnd.ms-excel.threadedcomments+xml"/>
  <Override PartName="/xl/drawings/drawing9.xml" ContentType="application/vnd.openxmlformats-officedocument.drawing+xml"/>
  <Override PartName="/xl/comments7.xml" ContentType="application/vnd.openxmlformats-officedocument.spreadsheetml.comments+xml"/>
  <Override PartName="/xl/threadedComments/threadedComment6.xml" ContentType="application/vnd.ms-excel.threadedcomments+xml"/>
  <Override PartName="/xl/drawings/drawing10.xml" ContentType="application/vnd.openxmlformats-officedocument.drawing+xml"/>
  <Override PartName="/xl/comments8.xml" ContentType="application/vnd.openxmlformats-officedocument.spreadsheetml.comments+xml"/>
  <Override PartName="/xl/threadedComments/threadedComment7.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15"/>
  <workbookPr/>
  <mc:AlternateContent xmlns:mc="http://schemas.openxmlformats.org/markup-compatibility/2006">
    <mc:Choice Requires="x15">
      <x15ac:absPath xmlns:x15ac="http://schemas.microsoft.com/office/spreadsheetml/2010/11/ac" url="https://2050partners.sharepoint.com/sites/MN-CS-Program-Roadmap/Shared Documents/Final Deliverables/Task 6. Final Report and Deliverables/"/>
    </mc:Choice>
  </mc:AlternateContent>
  <xr:revisionPtr revIDLastSave="0" documentId="8_{1A094E96-2E9B-47D5-AF15-82F851E48223}" xr6:coauthVersionLast="47" xr6:coauthVersionMax="47" xr10:uidLastSave="{00000000-0000-0000-0000-000000000000}"/>
  <bookViews>
    <workbookView xWindow="5160" yWindow="1640" windowWidth="27040" windowHeight="16500" firstSheet="1" activeTab="1" xr2:uid="{FA822AF3-2812-B34E-8064-ADAFE7B9F2E8}"/>
  </bookViews>
  <sheets>
    <sheet name="Intro" sheetId="1" r:id="rId1"/>
    <sheet name="Intructions" sheetId="23" r:id="rId2"/>
    <sheet name="Inputs" sheetId="8" r:id="rId3"/>
    <sheet name="Output_Summary" sheetId="20" r:id="rId4"/>
    <sheet name="Percent_CIP" sheetId="25" r:id="rId5"/>
    <sheet name="Cost-effectiveness" sheetId="26" r:id="rId6"/>
    <sheet name="Output_Detail" sheetId="22" r:id="rId7"/>
    <sheet name="Comm_Codes" sheetId="14" r:id="rId8"/>
    <sheet name="Res_Codes" sheetId="21" r:id="rId9"/>
    <sheet name="Compliance Imp." sheetId="24" r:id="rId10"/>
    <sheet name="Federal Appliances" sheetId="17" r:id="rId11"/>
    <sheet name="State Appliances" sheetId="12" r:id="rId12"/>
    <sheet name="Selection Tables" sheetId="9" r:id="rId13"/>
    <sheet name="Electric_CIP" sheetId="10" r:id="rId14"/>
    <sheet name="Gas_CIP" sheetId="11" r:id="rId15"/>
    <sheet name="Conversions" sheetId="18" r:id="rId16"/>
    <sheet name="Evaluation" sheetId="29" r:id="rId17"/>
    <sheet name="Funders" sheetId="30" r:id="rId18"/>
  </sheets>
  <externalReferences>
    <externalReference r:id="rId19"/>
  </externalReferences>
  <definedNames>
    <definedName name="_ftn1" localSheetId="7">Comm_Codes!$C$56</definedName>
    <definedName name="_ftn1" localSheetId="9">'Compliance Imp.'!$C$161</definedName>
    <definedName name="_ftn1" localSheetId="8">Res_Codes!$C$56</definedName>
    <definedName name="_ftnref1" localSheetId="7">Comm_Codes!$G$49</definedName>
    <definedName name="_ftnref1" localSheetId="9">'Compliance Imp.'!$G$154</definedName>
    <definedName name="_ftnref1" localSheetId="8">Res_Codes!$G$49</definedName>
    <definedName name="_Ref49340330" localSheetId="7">Comm_Codes!$C$48</definedName>
    <definedName name="_Ref49340330" localSheetId="9">'Compliance Imp.'!$C$153</definedName>
    <definedName name="_Ref49340330" localSheetId="8">Res_Codes!$C$48</definedName>
    <definedName name="Baseline">[1]Summary!$A$27</definedName>
    <definedName name="BUGL_Add">#REF!</definedName>
    <definedName name="BUGL_Stk">#REF!</definedName>
    <definedName name="BUGL_Vacancy">#REF!</definedName>
    <definedName name="DataArray">[1]Constants!$D$4:$K$14</definedName>
    <definedName name="DataList">[1]Constants!$D$4:$D$14</definedName>
    <definedName name="Envelope">#REF!</definedName>
    <definedName name="Header">#REF!</definedName>
    <definedName name="Header1">#REF!</definedName>
    <definedName name="Header2">#REF!</definedName>
    <definedName name="IID_Add">#REF!</definedName>
    <definedName name="IID_Stk">#REF!</definedName>
    <definedName name="IID_Vacancy">#REF!</definedName>
    <definedName name="LADW_Vacancy">#REF!</definedName>
    <definedName name="LADWP_Add">#REF!</definedName>
    <definedName name="LADWP_Add_11">#REF!</definedName>
    <definedName name="LADWP_Add_12">#REF!</definedName>
    <definedName name="LADWP_Stk">#REF!</definedName>
    <definedName name="LADWP_Stk_11">#REF!</definedName>
    <definedName name="LADWP_Stk_12">#REF!</definedName>
    <definedName name="LightEff">[1]Summary!$A$29</definedName>
    <definedName name="LightingList">[1]Constants!$B$79:$B$80</definedName>
    <definedName name="PASD_Add">#REF!</definedName>
    <definedName name="PASD_Stk">#REF!</definedName>
    <definedName name="PASD_Vacancy">#REF!</definedName>
    <definedName name="PGE_Add">#REF!</definedName>
    <definedName name="PGE_Add_1">#REF!</definedName>
    <definedName name="PGE_Add_2">#REF!</definedName>
    <definedName name="PGE_Add_3">#REF!</definedName>
    <definedName name="PGE_Add_4">#REF!</definedName>
    <definedName name="PGE_Add_5">#REF!</definedName>
    <definedName name="PGE_Stk">#REF!</definedName>
    <definedName name="PGE_Stk_1">#REF!</definedName>
    <definedName name="PGE_Stk_2">#REF!</definedName>
    <definedName name="PGE_Stk_3">#REF!</definedName>
    <definedName name="PGE_Stk_4">#REF!</definedName>
    <definedName name="PGE_Stk_5">#REF!</definedName>
    <definedName name="PGE_Vacancy">#REF!</definedName>
    <definedName name="PVEff">[1]Summary!$A$28</definedName>
    <definedName name="PVList">[1]Constants!$B$74:$B$75</definedName>
    <definedName name="SCE_Add">#REF!</definedName>
    <definedName name="SCE_Add_10">#REF!</definedName>
    <definedName name="SCE_Add_7">#REF!</definedName>
    <definedName name="SCE_Add_8">#REF!</definedName>
    <definedName name="SCE_Add_9">#REF!</definedName>
    <definedName name="SCE_Stk">#REF!</definedName>
    <definedName name="SCE_Stk_10">#REF!</definedName>
    <definedName name="SCE_Stk_7">#REF!</definedName>
    <definedName name="SCE_Stk_8">#REF!</definedName>
    <definedName name="SCE_Stk_9">#REF!</definedName>
    <definedName name="SCE_Vacancy">#REF!</definedName>
    <definedName name="SDGE_Add">#REF!</definedName>
    <definedName name="SDGE_Stk">#REF!</definedName>
    <definedName name="SDGE_Vacancy">#REF!</definedName>
    <definedName name="SMUD_Add">#REF!</definedName>
    <definedName name="SMUD_Stk">#REF!</definedName>
    <definedName name="SMUD_Vacancy">#REF!</definedName>
    <definedName name="StandardList">[1]Constants!$B$24:$B$30</definedName>
    <definedName name="Unit">[1]Lookup!#REF!</definedName>
    <definedName name="UnitArray">[1]Constants!$D$39:$K$70</definedName>
    <definedName name="UnitColumn">[1]Constants!$E$38:$K$38</definedName>
    <definedName name="UnitList">[1]Constants!$D$39:$D$70</definedName>
    <definedName name="UnitsList">[1]Constants!$B$17:$B$21</definedName>
    <definedName name="Vacancy_Head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4" i="29" l="1"/>
  <c r="F43" i="29"/>
  <c r="F42" i="29"/>
  <c r="E44" i="29"/>
  <c r="E43" i="29"/>
  <c r="E42" i="29"/>
  <c r="D43" i="29"/>
  <c r="D44" i="29"/>
  <c r="D42" i="29"/>
  <c r="C44" i="29"/>
  <c r="C43" i="29"/>
  <c r="C42" i="29"/>
  <c r="E13" i="30"/>
  <c r="E11" i="30"/>
  <c r="E10" i="30"/>
  <c r="E9" i="30"/>
  <c r="E8" i="30"/>
  <c r="E7" i="30"/>
  <c r="M18" i="9"/>
  <c r="M8" i="9"/>
  <c r="M9" i="9"/>
  <c r="M10" i="9"/>
  <c r="M11" i="9"/>
  <c r="M12" i="9"/>
  <c r="M13" i="9"/>
  <c r="M14" i="9"/>
  <c r="M15" i="9"/>
  <c r="M16" i="9"/>
  <c r="M7" i="9"/>
  <c r="C19" i="30"/>
  <c r="F19" i="30"/>
  <c r="C20" i="30"/>
  <c r="F20" i="30"/>
  <c r="I65" i="10"/>
  <c r="F31" i="30"/>
  <c r="D7" i="30" s="1"/>
  <c r="F37" i="30"/>
  <c r="D13" i="30" s="1"/>
  <c r="F32" i="30"/>
  <c r="D8" i="30" s="1"/>
  <c r="F33" i="30"/>
  <c r="D9" i="30" s="1"/>
  <c r="F34" i="30"/>
  <c r="D10" i="30" s="1"/>
  <c r="F35" i="30"/>
  <c r="D11" i="30" s="1"/>
  <c r="E14" i="30" l="1"/>
  <c r="D14" i="30"/>
  <c r="F38" i="30"/>
  <c r="H26" i="29"/>
  <c r="G35" i="30" l="1"/>
  <c r="G37" i="30"/>
  <c r="G31" i="30"/>
  <c r="G32" i="30"/>
  <c r="G34" i="30"/>
  <c r="G33" i="30"/>
  <c r="CF65" i="17"/>
  <c r="BH66" i="17"/>
  <c r="BI66" i="17"/>
  <c r="BJ66" i="17"/>
  <c r="BK66" i="17"/>
  <c r="BL66" i="17"/>
  <c r="BM66" i="17"/>
  <c r="BN66" i="17"/>
  <c r="BO66" i="17"/>
  <c r="BP66" i="17"/>
  <c r="BQ66" i="17"/>
  <c r="BR66" i="17"/>
  <c r="BS66" i="17"/>
  <c r="BT66" i="17"/>
  <c r="BU66" i="17"/>
  <c r="BV66" i="17"/>
  <c r="BW66" i="17"/>
  <c r="BX66" i="17"/>
  <c r="BY66" i="17"/>
  <c r="BZ66" i="17"/>
  <c r="CA66" i="17"/>
  <c r="CB66" i="17"/>
  <c r="CC66" i="17"/>
  <c r="CD66" i="17"/>
  <c r="CE66" i="17"/>
  <c r="CF66" i="17"/>
  <c r="BH67" i="17"/>
  <c r="BI67" i="17"/>
  <c r="BJ67" i="17"/>
  <c r="BK67" i="17"/>
  <c r="BL67" i="17"/>
  <c r="BM67" i="17"/>
  <c r="BN67" i="17"/>
  <c r="BO67" i="17"/>
  <c r="BP67" i="17"/>
  <c r="BQ67" i="17"/>
  <c r="BR67" i="17"/>
  <c r="BS67" i="17"/>
  <c r="BT67" i="17"/>
  <c r="BU67" i="17"/>
  <c r="BV67" i="17"/>
  <c r="BW67" i="17"/>
  <c r="BX67" i="17"/>
  <c r="BY67" i="17"/>
  <c r="BZ67" i="17"/>
  <c r="CA67" i="17"/>
  <c r="CB67" i="17"/>
  <c r="CC67" i="17"/>
  <c r="CD67" i="17"/>
  <c r="CE67" i="17"/>
  <c r="CF67" i="17"/>
  <c r="BH69" i="17"/>
  <c r="BI69" i="17"/>
  <c r="BJ69" i="17"/>
  <c r="BK69" i="17"/>
  <c r="BL69" i="17"/>
  <c r="BM69" i="17"/>
  <c r="BN69" i="17"/>
  <c r="BO69" i="17"/>
  <c r="BP69" i="17"/>
  <c r="BQ69" i="17"/>
  <c r="BR69" i="17"/>
  <c r="BS69" i="17"/>
  <c r="BT69" i="17"/>
  <c r="BU69" i="17"/>
  <c r="BV69" i="17"/>
  <c r="BW69" i="17"/>
  <c r="BX69" i="17"/>
  <c r="BY69" i="17"/>
  <c r="BZ69" i="17"/>
  <c r="CA69" i="17"/>
  <c r="CB69" i="17"/>
  <c r="CC69" i="17"/>
  <c r="CD69" i="17"/>
  <c r="CE69" i="17"/>
  <c r="CF69" i="17"/>
  <c r="BH70" i="17"/>
  <c r="BI70" i="17"/>
  <c r="BJ70" i="17"/>
  <c r="BK70" i="17"/>
  <c r="BL70" i="17"/>
  <c r="BM70" i="17"/>
  <c r="BN70" i="17"/>
  <c r="BO70" i="17"/>
  <c r="BP70" i="17"/>
  <c r="BQ70" i="17"/>
  <c r="BR70" i="17"/>
  <c r="BS70" i="17"/>
  <c r="BT70" i="17"/>
  <c r="BU70" i="17"/>
  <c r="BV70" i="17"/>
  <c r="BW70" i="17"/>
  <c r="BX70" i="17"/>
  <c r="BY70" i="17"/>
  <c r="BZ70" i="17"/>
  <c r="CA70" i="17"/>
  <c r="CB70" i="17"/>
  <c r="CC70" i="17"/>
  <c r="CD70" i="17"/>
  <c r="CE70" i="17"/>
  <c r="CF70" i="17"/>
  <c r="BH71" i="17"/>
  <c r="BI71" i="17"/>
  <c r="BJ71" i="17"/>
  <c r="BK71" i="17"/>
  <c r="BL71" i="17"/>
  <c r="BM71" i="17"/>
  <c r="BN71" i="17"/>
  <c r="BO71" i="17"/>
  <c r="BP71" i="17"/>
  <c r="BQ71" i="17"/>
  <c r="BR71" i="17"/>
  <c r="BS71" i="17"/>
  <c r="BT71" i="17"/>
  <c r="BU71" i="17"/>
  <c r="BV71" i="17"/>
  <c r="BW71" i="17"/>
  <c r="BX71" i="17"/>
  <c r="BY71" i="17"/>
  <c r="BZ71" i="17"/>
  <c r="CA71" i="17"/>
  <c r="CB71" i="17"/>
  <c r="CC71" i="17"/>
  <c r="CD71" i="17"/>
  <c r="CE71" i="17"/>
  <c r="CF71" i="17"/>
  <c r="BH72" i="17"/>
  <c r="BI72" i="17"/>
  <c r="BJ72" i="17"/>
  <c r="BK72" i="17"/>
  <c r="BL72" i="17"/>
  <c r="BM72" i="17"/>
  <c r="BN72" i="17"/>
  <c r="BO72" i="17"/>
  <c r="BP72" i="17"/>
  <c r="BQ72" i="17"/>
  <c r="BR72" i="17"/>
  <c r="BS72" i="17"/>
  <c r="BT72" i="17"/>
  <c r="BU72" i="17"/>
  <c r="BV72" i="17"/>
  <c r="BW72" i="17"/>
  <c r="BX72" i="17"/>
  <c r="BY72" i="17"/>
  <c r="BZ72" i="17"/>
  <c r="CA72" i="17"/>
  <c r="CB72" i="17"/>
  <c r="CC72" i="17"/>
  <c r="CD72" i="17"/>
  <c r="CE72" i="17"/>
  <c r="CF72" i="17"/>
  <c r="BH73" i="17"/>
  <c r="BI73" i="17"/>
  <c r="BJ73" i="17"/>
  <c r="BK73" i="17"/>
  <c r="BL73" i="17"/>
  <c r="BM73" i="17"/>
  <c r="BN73" i="17"/>
  <c r="BO73" i="17"/>
  <c r="BP73" i="17"/>
  <c r="BQ73" i="17"/>
  <c r="BR73" i="17"/>
  <c r="BS73" i="17"/>
  <c r="BT73" i="17"/>
  <c r="BU73" i="17"/>
  <c r="BV73" i="17"/>
  <c r="BW73" i="17"/>
  <c r="BX73" i="17"/>
  <c r="BY73" i="17"/>
  <c r="BZ73" i="17"/>
  <c r="CA73" i="17"/>
  <c r="CB73" i="17"/>
  <c r="CC73" i="17"/>
  <c r="CD73" i="17"/>
  <c r="CE73" i="17"/>
  <c r="CF73" i="17"/>
  <c r="BH74" i="17"/>
  <c r="BI74" i="17"/>
  <c r="BJ74" i="17"/>
  <c r="BK74" i="17"/>
  <c r="BL74" i="17"/>
  <c r="BM74" i="17"/>
  <c r="BN74" i="17"/>
  <c r="BO74" i="17"/>
  <c r="BP74" i="17"/>
  <c r="BQ74" i="17"/>
  <c r="BR74" i="17"/>
  <c r="BS74" i="17"/>
  <c r="BT74" i="17"/>
  <c r="BU74" i="17"/>
  <c r="BV74" i="17"/>
  <c r="BW74" i="17"/>
  <c r="BX74" i="17"/>
  <c r="BY74" i="17"/>
  <c r="BZ74" i="17"/>
  <c r="CA74" i="17"/>
  <c r="CB74" i="17"/>
  <c r="CC74" i="17"/>
  <c r="CD74" i="17"/>
  <c r="CE74" i="17"/>
  <c r="CF74" i="17"/>
  <c r="BH75" i="17"/>
  <c r="BI75" i="17"/>
  <c r="BJ75" i="17"/>
  <c r="BK75" i="17"/>
  <c r="BL75" i="17"/>
  <c r="BM75" i="17"/>
  <c r="BN75" i="17"/>
  <c r="BO75" i="17"/>
  <c r="BP75" i="17"/>
  <c r="BQ75" i="17"/>
  <c r="BR75" i="17"/>
  <c r="BS75" i="17"/>
  <c r="BT75" i="17"/>
  <c r="BU75" i="17"/>
  <c r="BV75" i="17"/>
  <c r="BW75" i="17"/>
  <c r="BX75" i="17"/>
  <c r="BY75" i="17"/>
  <c r="BZ75" i="17"/>
  <c r="CA75" i="17"/>
  <c r="CB75" i="17"/>
  <c r="CC75" i="17"/>
  <c r="CD75" i="17"/>
  <c r="CE75" i="17"/>
  <c r="CF75" i="17"/>
  <c r="BH76" i="17"/>
  <c r="BI76" i="17"/>
  <c r="BJ76" i="17"/>
  <c r="BK76" i="17"/>
  <c r="BL76" i="17"/>
  <c r="BM76" i="17"/>
  <c r="BN76" i="17"/>
  <c r="BO76" i="17"/>
  <c r="BP76" i="17"/>
  <c r="BQ76" i="17"/>
  <c r="BR76" i="17"/>
  <c r="BS76" i="17"/>
  <c r="BT76" i="17"/>
  <c r="BU76" i="17"/>
  <c r="BV76" i="17"/>
  <c r="BW76" i="17"/>
  <c r="BX76" i="17"/>
  <c r="BY76" i="17"/>
  <c r="BZ76" i="17"/>
  <c r="CA76" i="17"/>
  <c r="CB76" i="17"/>
  <c r="CC76" i="17"/>
  <c r="CD76" i="17"/>
  <c r="CE76" i="17"/>
  <c r="CF76" i="17"/>
  <c r="BH77" i="17"/>
  <c r="BI77" i="17"/>
  <c r="BJ77" i="17"/>
  <c r="BK77" i="17"/>
  <c r="BL77" i="17"/>
  <c r="BM77" i="17"/>
  <c r="BN77" i="17"/>
  <c r="BO77" i="17"/>
  <c r="BP77" i="17"/>
  <c r="BQ77" i="17"/>
  <c r="BR77" i="17"/>
  <c r="BS77" i="17"/>
  <c r="BT77" i="17"/>
  <c r="BU77" i="17"/>
  <c r="BV77" i="17"/>
  <c r="BW77" i="17"/>
  <c r="BX77" i="17"/>
  <c r="BY77" i="17"/>
  <c r="BZ77" i="17"/>
  <c r="CA77" i="17"/>
  <c r="CB77" i="17"/>
  <c r="CC77" i="17"/>
  <c r="CD77" i="17"/>
  <c r="CE77" i="17"/>
  <c r="CF77" i="17"/>
  <c r="BH78" i="17"/>
  <c r="BI78" i="17"/>
  <c r="BJ78" i="17"/>
  <c r="BK78" i="17"/>
  <c r="BL78" i="17"/>
  <c r="BM78" i="17"/>
  <c r="BN78" i="17"/>
  <c r="BO78" i="17"/>
  <c r="BP78" i="17"/>
  <c r="BQ78" i="17"/>
  <c r="BR78" i="17"/>
  <c r="BS78" i="17"/>
  <c r="BT78" i="17"/>
  <c r="BU78" i="17"/>
  <c r="BV78" i="17"/>
  <c r="BW78" i="17"/>
  <c r="BX78" i="17"/>
  <c r="BY78" i="17"/>
  <c r="BZ78" i="17"/>
  <c r="CA78" i="17"/>
  <c r="CB78" i="17"/>
  <c r="CC78" i="17"/>
  <c r="CD78" i="17"/>
  <c r="CE78" i="17"/>
  <c r="CF78" i="17"/>
  <c r="BH79" i="17"/>
  <c r="BI79" i="17"/>
  <c r="BJ79" i="17"/>
  <c r="BK79" i="17"/>
  <c r="BL79" i="17"/>
  <c r="BM79" i="17"/>
  <c r="BN79" i="17"/>
  <c r="BO79" i="17"/>
  <c r="BP79" i="17"/>
  <c r="BQ79" i="17"/>
  <c r="BR79" i="17"/>
  <c r="BS79" i="17"/>
  <c r="BT79" i="17"/>
  <c r="BU79" i="17"/>
  <c r="BV79" i="17"/>
  <c r="BW79" i="17"/>
  <c r="BX79" i="17"/>
  <c r="BY79" i="17"/>
  <c r="BZ79" i="17"/>
  <c r="CA79" i="17"/>
  <c r="CB79" i="17"/>
  <c r="CC79" i="17"/>
  <c r="CD79" i="17"/>
  <c r="CE79" i="17"/>
  <c r="CF79" i="17"/>
  <c r="BH80" i="17"/>
  <c r="BI80" i="17"/>
  <c r="BJ80" i="17"/>
  <c r="BK80" i="17"/>
  <c r="BL80" i="17"/>
  <c r="BM80" i="17"/>
  <c r="BN80" i="17"/>
  <c r="BO80" i="17"/>
  <c r="BP80" i="17"/>
  <c r="BQ80" i="17"/>
  <c r="BR80" i="17"/>
  <c r="BS80" i="17"/>
  <c r="BT80" i="17"/>
  <c r="BU80" i="17"/>
  <c r="BV80" i="17"/>
  <c r="BW80" i="17"/>
  <c r="BX80" i="17"/>
  <c r="BY80" i="17"/>
  <c r="BZ80" i="17"/>
  <c r="CA80" i="17"/>
  <c r="CB80" i="17"/>
  <c r="CC80" i="17"/>
  <c r="CD80" i="17"/>
  <c r="CE80" i="17"/>
  <c r="CF80" i="17"/>
  <c r="BH81" i="17"/>
  <c r="BI81" i="17"/>
  <c r="BJ81" i="17"/>
  <c r="BK81" i="17"/>
  <c r="BL81" i="17"/>
  <c r="BM81" i="17"/>
  <c r="BN81" i="17"/>
  <c r="BO81" i="17"/>
  <c r="BP81" i="17"/>
  <c r="BQ81" i="17"/>
  <c r="BR81" i="17"/>
  <c r="BS81" i="17"/>
  <c r="BT81" i="17"/>
  <c r="BU81" i="17"/>
  <c r="BV81" i="17"/>
  <c r="BW81" i="17"/>
  <c r="BX81" i="17"/>
  <c r="BY81" i="17"/>
  <c r="BZ81" i="17"/>
  <c r="CA81" i="17"/>
  <c r="CB81" i="17"/>
  <c r="CC81" i="17"/>
  <c r="CD81" i="17"/>
  <c r="CE81" i="17"/>
  <c r="CF81" i="17"/>
  <c r="BH82" i="17"/>
  <c r="BI82" i="17"/>
  <c r="BJ82" i="17"/>
  <c r="BK82" i="17"/>
  <c r="BL82" i="17"/>
  <c r="BM82" i="17"/>
  <c r="BN82" i="17"/>
  <c r="BO82" i="17"/>
  <c r="BP82" i="17"/>
  <c r="BQ82" i="17"/>
  <c r="BR82" i="17"/>
  <c r="BS82" i="17"/>
  <c r="BT82" i="17"/>
  <c r="BU82" i="17"/>
  <c r="BV82" i="17"/>
  <c r="BW82" i="17"/>
  <c r="BX82" i="17"/>
  <c r="BY82" i="17"/>
  <c r="BZ82" i="17"/>
  <c r="CA82" i="17"/>
  <c r="CB82" i="17"/>
  <c r="CC82" i="17"/>
  <c r="CD82" i="17"/>
  <c r="CE82" i="17"/>
  <c r="CF82" i="17"/>
  <c r="BH83" i="17"/>
  <c r="BI83" i="17"/>
  <c r="BJ83" i="17"/>
  <c r="BK83" i="17"/>
  <c r="BL83" i="17"/>
  <c r="BM83" i="17"/>
  <c r="BN83" i="17"/>
  <c r="BO83" i="17"/>
  <c r="BP83" i="17"/>
  <c r="BQ83" i="17"/>
  <c r="BR83" i="17"/>
  <c r="BS83" i="17"/>
  <c r="BT83" i="17"/>
  <c r="BU83" i="17"/>
  <c r="BV83" i="17"/>
  <c r="BW83" i="17"/>
  <c r="BX83" i="17"/>
  <c r="BY83" i="17"/>
  <c r="BZ83" i="17"/>
  <c r="CA83" i="17"/>
  <c r="CB83" i="17"/>
  <c r="CC83" i="17"/>
  <c r="CD83" i="17"/>
  <c r="CE83" i="17"/>
  <c r="CF83" i="17"/>
  <c r="BH84" i="17"/>
  <c r="BI84" i="17"/>
  <c r="BJ84" i="17"/>
  <c r="BK84" i="17"/>
  <c r="BL84" i="17"/>
  <c r="BM84" i="17"/>
  <c r="BN84" i="17"/>
  <c r="BO84" i="17"/>
  <c r="BP84" i="17"/>
  <c r="BQ84" i="17"/>
  <c r="BR84" i="17"/>
  <c r="BS84" i="17"/>
  <c r="BT84" i="17"/>
  <c r="BU84" i="17"/>
  <c r="BV84" i="17"/>
  <c r="BW84" i="17"/>
  <c r="BX84" i="17"/>
  <c r="BY84" i="17"/>
  <c r="BZ84" i="17"/>
  <c r="CA84" i="17"/>
  <c r="CB84" i="17"/>
  <c r="CC84" i="17"/>
  <c r="CD84" i="17"/>
  <c r="CE84" i="17"/>
  <c r="CF84" i="17"/>
  <c r="BH85" i="17"/>
  <c r="BI85" i="17"/>
  <c r="BJ85" i="17"/>
  <c r="BK85" i="17"/>
  <c r="BL85" i="17"/>
  <c r="BM85" i="17"/>
  <c r="BN85" i="17"/>
  <c r="BO85" i="17"/>
  <c r="BP85" i="17"/>
  <c r="BQ85" i="17"/>
  <c r="BR85" i="17"/>
  <c r="BS85" i="17"/>
  <c r="BT85" i="17"/>
  <c r="BU85" i="17"/>
  <c r="BV85" i="17"/>
  <c r="BW85" i="17"/>
  <c r="BX85" i="17"/>
  <c r="BY85" i="17"/>
  <c r="BZ85" i="17"/>
  <c r="CA85" i="17"/>
  <c r="CB85" i="17"/>
  <c r="CC85" i="17"/>
  <c r="CD85" i="17"/>
  <c r="CE85" i="17"/>
  <c r="CF85" i="17"/>
  <c r="BH86" i="17"/>
  <c r="BI86" i="17"/>
  <c r="BJ86" i="17"/>
  <c r="BK86" i="17"/>
  <c r="BL86" i="17"/>
  <c r="BM86" i="17"/>
  <c r="BN86" i="17"/>
  <c r="BO86" i="17"/>
  <c r="BP86" i="17"/>
  <c r="BQ86" i="17"/>
  <c r="BR86" i="17"/>
  <c r="BS86" i="17"/>
  <c r="BT86" i="17"/>
  <c r="BU86" i="17"/>
  <c r="BV86" i="17"/>
  <c r="BW86" i="17"/>
  <c r="BX86" i="17"/>
  <c r="BY86" i="17"/>
  <c r="BZ86" i="17"/>
  <c r="CA86" i="17"/>
  <c r="CB86" i="17"/>
  <c r="CC86" i="17"/>
  <c r="CD86" i="17"/>
  <c r="CE86" i="17"/>
  <c r="CF86" i="17"/>
  <c r="BH87" i="17"/>
  <c r="BI87" i="17"/>
  <c r="BJ87" i="17"/>
  <c r="BK87" i="17"/>
  <c r="BL87" i="17"/>
  <c r="BM87" i="17"/>
  <c r="BN87" i="17"/>
  <c r="BO87" i="17"/>
  <c r="BP87" i="17"/>
  <c r="BQ87" i="17"/>
  <c r="BR87" i="17"/>
  <c r="BS87" i="17"/>
  <c r="BT87" i="17"/>
  <c r="BU87" i="17"/>
  <c r="BV87" i="17"/>
  <c r="BW87" i="17"/>
  <c r="BX87" i="17"/>
  <c r="BY87" i="17"/>
  <c r="BZ87" i="17"/>
  <c r="CA87" i="17"/>
  <c r="CB87" i="17"/>
  <c r="CC87" i="17"/>
  <c r="CD87" i="17"/>
  <c r="CE87" i="17"/>
  <c r="CF87" i="17"/>
  <c r="BH88" i="17"/>
  <c r="BI88" i="17"/>
  <c r="BJ88" i="17"/>
  <c r="BK88" i="17"/>
  <c r="BL88" i="17"/>
  <c r="BM88" i="17"/>
  <c r="BN88" i="17"/>
  <c r="BO88" i="17"/>
  <c r="BP88" i="17"/>
  <c r="BQ88" i="17"/>
  <c r="BR88" i="17"/>
  <c r="BS88" i="17"/>
  <c r="BT88" i="17"/>
  <c r="BU88" i="17"/>
  <c r="BV88" i="17"/>
  <c r="BW88" i="17"/>
  <c r="BX88" i="17"/>
  <c r="BY88" i="17"/>
  <c r="BZ88" i="17"/>
  <c r="CA88" i="17"/>
  <c r="CB88" i="17"/>
  <c r="CC88" i="17"/>
  <c r="CD88" i="17"/>
  <c r="CE88" i="17"/>
  <c r="CF88" i="17"/>
  <c r="BH89" i="17"/>
  <c r="BI89" i="17"/>
  <c r="BJ89" i="17"/>
  <c r="BK89" i="17"/>
  <c r="BL89" i="17"/>
  <c r="BM89" i="17"/>
  <c r="BN89" i="17"/>
  <c r="BO89" i="17"/>
  <c r="BP89" i="17"/>
  <c r="BQ89" i="17"/>
  <c r="BR89" i="17"/>
  <c r="BS89" i="17"/>
  <c r="BT89" i="17"/>
  <c r="BU89" i="17"/>
  <c r="BV89" i="17"/>
  <c r="BW89" i="17"/>
  <c r="BX89" i="17"/>
  <c r="BY89" i="17"/>
  <c r="BZ89" i="17"/>
  <c r="CA89" i="17"/>
  <c r="CB89" i="17"/>
  <c r="CC89" i="17"/>
  <c r="CD89" i="17"/>
  <c r="CE89" i="17"/>
  <c r="CF89" i="17"/>
  <c r="BH90" i="17"/>
  <c r="BI90" i="17"/>
  <c r="BJ90" i="17"/>
  <c r="BK90" i="17"/>
  <c r="BL90" i="17"/>
  <c r="BM90" i="17"/>
  <c r="BN90" i="17"/>
  <c r="BO90" i="17"/>
  <c r="BP90" i="17"/>
  <c r="BQ90" i="17"/>
  <c r="BR90" i="17"/>
  <c r="BS90" i="17"/>
  <c r="BT90" i="17"/>
  <c r="BU90" i="17"/>
  <c r="BV90" i="17"/>
  <c r="BW90" i="17"/>
  <c r="BX90" i="17"/>
  <c r="BY90" i="17"/>
  <c r="BZ90" i="17"/>
  <c r="CA90" i="17"/>
  <c r="CB90" i="17"/>
  <c r="CC90" i="17"/>
  <c r="CD90" i="17"/>
  <c r="CE90" i="17"/>
  <c r="CF90" i="17"/>
  <c r="BH91" i="17"/>
  <c r="BI91" i="17"/>
  <c r="BJ91" i="17"/>
  <c r="BK91" i="17"/>
  <c r="BL91" i="17"/>
  <c r="BM91" i="17"/>
  <c r="BN91" i="17"/>
  <c r="BO91" i="17"/>
  <c r="BP91" i="17"/>
  <c r="BQ91" i="17"/>
  <c r="BR91" i="17"/>
  <c r="BS91" i="17"/>
  <c r="BT91" i="17"/>
  <c r="BU91" i="17"/>
  <c r="BV91" i="17"/>
  <c r="BW91" i="17"/>
  <c r="BX91" i="17"/>
  <c r="BY91" i="17"/>
  <c r="BZ91" i="17"/>
  <c r="CA91" i="17"/>
  <c r="CB91" i="17"/>
  <c r="CC91" i="17"/>
  <c r="CD91" i="17"/>
  <c r="CE91" i="17"/>
  <c r="CF91" i="17"/>
  <c r="BH92" i="17"/>
  <c r="BI92" i="17"/>
  <c r="BJ92" i="17"/>
  <c r="BK92" i="17"/>
  <c r="BL92" i="17"/>
  <c r="BM92" i="17"/>
  <c r="BN92" i="17"/>
  <c r="BO92" i="17"/>
  <c r="BP92" i="17"/>
  <c r="BQ92" i="17"/>
  <c r="BR92" i="17"/>
  <c r="BS92" i="17"/>
  <c r="BT92" i="17"/>
  <c r="BU92" i="17"/>
  <c r="BV92" i="17"/>
  <c r="BW92" i="17"/>
  <c r="BX92" i="17"/>
  <c r="BY92" i="17"/>
  <c r="BZ92" i="17"/>
  <c r="CA92" i="17"/>
  <c r="CB92" i="17"/>
  <c r="CC92" i="17"/>
  <c r="CD92" i="17"/>
  <c r="CE92" i="17"/>
  <c r="CF92" i="17"/>
  <c r="BH93" i="17"/>
  <c r="BI93" i="17"/>
  <c r="BJ93" i="17"/>
  <c r="BK93" i="17"/>
  <c r="BL93" i="17"/>
  <c r="BM93" i="17"/>
  <c r="BN93" i="17"/>
  <c r="BO93" i="17"/>
  <c r="BP93" i="17"/>
  <c r="BQ93" i="17"/>
  <c r="BR93" i="17"/>
  <c r="BS93" i="17"/>
  <c r="BT93" i="17"/>
  <c r="BU93" i="17"/>
  <c r="BV93" i="17"/>
  <c r="BW93" i="17"/>
  <c r="BX93" i="17"/>
  <c r="BY93" i="17"/>
  <c r="BZ93" i="17"/>
  <c r="CA93" i="17"/>
  <c r="CB93" i="17"/>
  <c r="CC93" i="17"/>
  <c r="CD93" i="17"/>
  <c r="CE93" i="17"/>
  <c r="CF93" i="17"/>
  <c r="BH94" i="17"/>
  <c r="BI94" i="17"/>
  <c r="BJ94" i="17"/>
  <c r="BK94" i="17"/>
  <c r="BL94" i="17"/>
  <c r="BM94" i="17"/>
  <c r="BN94" i="17"/>
  <c r="BO94" i="17"/>
  <c r="BP94" i="17"/>
  <c r="BQ94" i="17"/>
  <c r="BR94" i="17"/>
  <c r="BS94" i="17"/>
  <c r="BT94" i="17"/>
  <c r="BU94" i="17"/>
  <c r="BV94" i="17"/>
  <c r="BW94" i="17"/>
  <c r="BX94" i="17"/>
  <c r="BY94" i="17"/>
  <c r="BZ94" i="17"/>
  <c r="CA94" i="17"/>
  <c r="CB94" i="17"/>
  <c r="CC94" i="17"/>
  <c r="CD94" i="17"/>
  <c r="CE94" i="17"/>
  <c r="CF94" i="17"/>
  <c r="BH95" i="17"/>
  <c r="BI95" i="17"/>
  <c r="BJ95" i="17"/>
  <c r="BK95" i="17"/>
  <c r="BL95" i="17"/>
  <c r="BM95" i="17"/>
  <c r="BN95" i="17"/>
  <c r="BO95" i="17"/>
  <c r="BP95" i="17"/>
  <c r="BQ95" i="17"/>
  <c r="BR95" i="17"/>
  <c r="BS95" i="17"/>
  <c r="BT95" i="17"/>
  <c r="BU95" i="17"/>
  <c r="BV95" i="17"/>
  <c r="BW95" i="17"/>
  <c r="BX95" i="17"/>
  <c r="BY95" i="17"/>
  <c r="BZ95" i="17"/>
  <c r="CA95" i="17"/>
  <c r="CB95" i="17"/>
  <c r="CC95" i="17"/>
  <c r="CD95" i="17"/>
  <c r="CE95" i="17"/>
  <c r="CF95" i="17"/>
  <c r="BH96" i="17"/>
  <c r="BI96" i="17"/>
  <c r="BJ96" i="17"/>
  <c r="BK96" i="17"/>
  <c r="BL96" i="17"/>
  <c r="BM96" i="17"/>
  <c r="BN96" i="17"/>
  <c r="BO96" i="17"/>
  <c r="BP96" i="17"/>
  <c r="BQ96" i="17"/>
  <c r="BR96" i="17"/>
  <c r="BS96" i="17"/>
  <c r="BT96" i="17"/>
  <c r="BU96" i="17"/>
  <c r="BV96" i="17"/>
  <c r="BW96" i="17"/>
  <c r="BX96" i="17"/>
  <c r="BY96" i="17"/>
  <c r="BZ96" i="17"/>
  <c r="CA96" i="17"/>
  <c r="CB96" i="17"/>
  <c r="CC96" i="17"/>
  <c r="CD96" i="17"/>
  <c r="CE96" i="17"/>
  <c r="CF96" i="17"/>
  <c r="BH97" i="17"/>
  <c r="BI97" i="17"/>
  <c r="BJ97" i="17"/>
  <c r="BK97" i="17"/>
  <c r="BL97" i="17"/>
  <c r="BM97" i="17"/>
  <c r="BN97" i="17"/>
  <c r="BO97" i="17"/>
  <c r="BP97" i="17"/>
  <c r="BQ97" i="17"/>
  <c r="BR97" i="17"/>
  <c r="BS97" i="17"/>
  <c r="BT97" i="17"/>
  <c r="BU97" i="17"/>
  <c r="BV97" i="17"/>
  <c r="BW97" i="17"/>
  <c r="BX97" i="17"/>
  <c r="BY97" i="17"/>
  <c r="BZ97" i="17"/>
  <c r="CA97" i="17"/>
  <c r="CB97" i="17"/>
  <c r="CC97" i="17"/>
  <c r="CD97" i="17"/>
  <c r="CE97" i="17"/>
  <c r="CF97" i="17"/>
  <c r="BH98" i="17"/>
  <c r="BI98" i="17"/>
  <c r="BJ98" i="17"/>
  <c r="BK98" i="17"/>
  <c r="BL98" i="17"/>
  <c r="BM98" i="17"/>
  <c r="BN98" i="17"/>
  <c r="BO98" i="17"/>
  <c r="BP98" i="17"/>
  <c r="BQ98" i="17"/>
  <c r="BR98" i="17"/>
  <c r="BS98" i="17"/>
  <c r="BT98" i="17"/>
  <c r="BU98" i="17"/>
  <c r="BV98" i="17"/>
  <c r="BW98" i="17"/>
  <c r="BX98" i="17"/>
  <c r="BY98" i="17"/>
  <c r="BZ98" i="17"/>
  <c r="CA98" i="17"/>
  <c r="CB98" i="17"/>
  <c r="CC98" i="17"/>
  <c r="CD98" i="17"/>
  <c r="CE98" i="17"/>
  <c r="CF98" i="17"/>
  <c r="BH99" i="17"/>
  <c r="BI99" i="17"/>
  <c r="BJ99" i="17"/>
  <c r="BK99" i="17"/>
  <c r="BL99" i="17"/>
  <c r="BM99" i="17"/>
  <c r="BN99" i="17"/>
  <c r="BO99" i="17"/>
  <c r="BP99" i="17"/>
  <c r="BQ99" i="17"/>
  <c r="BR99" i="17"/>
  <c r="BS99" i="17"/>
  <c r="BT99" i="17"/>
  <c r="BU99" i="17"/>
  <c r="BV99" i="17"/>
  <c r="BW99" i="17"/>
  <c r="BX99" i="17"/>
  <c r="BY99" i="17"/>
  <c r="BZ99" i="17"/>
  <c r="CA99" i="17"/>
  <c r="CB99" i="17"/>
  <c r="CC99" i="17"/>
  <c r="CD99" i="17"/>
  <c r="CE99" i="17"/>
  <c r="CF99" i="17"/>
  <c r="BH100" i="17"/>
  <c r="BI100" i="17"/>
  <c r="BJ100" i="17"/>
  <c r="BK100" i="17"/>
  <c r="BL100" i="17"/>
  <c r="BM100" i="17"/>
  <c r="BN100" i="17"/>
  <c r="BO100" i="17"/>
  <c r="BP100" i="17"/>
  <c r="BQ100" i="17"/>
  <c r="BR100" i="17"/>
  <c r="BS100" i="17"/>
  <c r="BT100" i="17"/>
  <c r="BU100" i="17"/>
  <c r="BV100" i="17"/>
  <c r="BW100" i="17"/>
  <c r="BX100" i="17"/>
  <c r="BY100" i="17"/>
  <c r="BZ100" i="17"/>
  <c r="CA100" i="17"/>
  <c r="CB100" i="17"/>
  <c r="CC100" i="17"/>
  <c r="CD100" i="17"/>
  <c r="CE100" i="17"/>
  <c r="CF100" i="17"/>
  <c r="BH101" i="17"/>
  <c r="BI101" i="17"/>
  <c r="BJ101" i="17"/>
  <c r="BK101" i="17"/>
  <c r="BL101" i="17"/>
  <c r="BM101" i="17"/>
  <c r="BN101" i="17"/>
  <c r="BO101" i="17"/>
  <c r="BP101" i="17"/>
  <c r="BQ101" i="17"/>
  <c r="BR101" i="17"/>
  <c r="BS101" i="17"/>
  <c r="BT101" i="17"/>
  <c r="BU101" i="17"/>
  <c r="BV101" i="17"/>
  <c r="BW101" i="17"/>
  <c r="BX101" i="17"/>
  <c r="BY101" i="17"/>
  <c r="BZ101" i="17"/>
  <c r="CA101" i="17"/>
  <c r="CB101" i="17"/>
  <c r="CC101" i="17"/>
  <c r="CD101" i="17"/>
  <c r="CE101" i="17"/>
  <c r="CF101" i="17"/>
  <c r="BH102" i="17"/>
  <c r="BI102" i="17"/>
  <c r="BJ102" i="17"/>
  <c r="BK102" i="17"/>
  <c r="BL102" i="17"/>
  <c r="BM102" i="17"/>
  <c r="BN102" i="17"/>
  <c r="BO102" i="17"/>
  <c r="BP102" i="17"/>
  <c r="BQ102" i="17"/>
  <c r="BR102" i="17"/>
  <c r="BS102" i="17"/>
  <c r="BT102" i="17"/>
  <c r="BU102" i="17"/>
  <c r="BV102" i="17"/>
  <c r="BW102" i="17"/>
  <c r="BX102" i="17"/>
  <c r="BY102" i="17"/>
  <c r="BZ102" i="17"/>
  <c r="CA102" i="17"/>
  <c r="CB102" i="17"/>
  <c r="CC102" i="17"/>
  <c r="CD102" i="17"/>
  <c r="CE102" i="17"/>
  <c r="CF102" i="17"/>
  <c r="BH103" i="17"/>
  <c r="BI103" i="17"/>
  <c r="BJ103" i="17"/>
  <c r="BK103" i="17"/>
  <c r="BL103" i="17"/>
  <c r="BM103" i="17"/>
  <c r="BN103" i="17"/>
  <c r="BO103" i="17"/>
  <c r="BP103" i="17"/>
  <c r="BQ103" i="17"/>
  <c r="BR103" i="17"/>
  <c r="BS103" i="17"/>
  <c r="BT103" i="17"/>
  <c r="BU103" i="17"/>
  <c r="BV103" i="17"/>
  <c r="BW103" i="17"/>
  <c r="BX103" i="17"/>
  <c r="BY103" i="17"/>
  <c r="BZ103" i="17"/>
  <c r="CA103" i="17"/>
  <c r="CB103" i="17"/>
  <c r="CC103" i="17"/>
  <c r="CD103" i="17"/>
  <c r="CE103" i="17"/>
  <c r="CF103" i="17"/>
  <c r="BH104" i="17"/>
  <c r="BI104" i="17"/>
  <c r="BJ104" i="17"/>
  <c r="BK104" i="17"/>
  <c r="BL104" i="17"/>
  <c r="BM104" i="17"/>
  <c r="BN104" i="17"/>
  <c r="BO104" i="17"/>
  <c r="BP104" i="17"/>
  <c r="BQ104" i="17"/>
  <c r="BR104" i="17"/>
  <c r="BS104" i="17"/>
  <c r="BT104" i="17"/>
  <c r="BU104" i="17"/>
  <c r="BV104" i="17"/>
  <c r="BW104" i="17"/>
  <c r="BX104" i="17"/>
  <c r="BY104" i="17"/>
  <c r="BZ104" i="17"/>
  <c r="CA104" i="17"/>
  <c r="CB104" i="17"/>
  <c r="CC104" i="17"/>
  <c r="CD104" i="17"/>
  <c r="CE104" i="17"/>
  <c r="CF104" i="17"/>
  <c r="BH105" i="17"/>
  <c r="BI105" i="17"/>
  <c r="BJ105" i="17"/>
  <c r="BK105" i="17"/>
  <c r="BL105" i="17"/>
  <c r="BM105" i="17"/>
  <c r="BN105" i="17"/>
  <c r="BO105" i="17"/>
  <c r="BP105" i="17"/>
  <c r="BQ105" i="17"/>
  <c r="BR105" i="17"/>
  <c r="BS105" i="17"/>
  <c r="BT105" i="17"/>
  <c r="BU105" i="17"/>
  <c r="BV105" i="17"/>
  <c r="BW105" i="17"/>
  <c r="BX105" i="17"/>
  <c r="BY105" i="17"/>
  <c r="BZ105" i="17"/>
  <c r="CA105" i="17"/>
  <c r="CB105" i="17"/>
  <c r="CC105" i="17"/>
  <c r="CD105" i="17"/>
  <c r="CE105" i="17"/>
  <c r="CF105" i="17"/>
  <c r="BH106" i="17"/>
  <c r="BI106" i="17"/>
  <c r="BJ106" i="17"/>
  <c r="BK106" i="17"/>
  <c r="BL106" i="17"/>
  <c r="BM106" i="17"/>
  <c r="BN106" i="17"/>
  <c r="BO106" i="17"/>
  <c r="BP106" i="17"/>
  <c r="BQ106" i="17"/>
  <c r="BR106" i="17"/>
  <c r="BS106" i="17"/>
  <c r="BT106" i="17"/>
  <c r="BU106" i="17"/>
  <c r="BV106" i="17"/>
  <c r="BW106" i="17"/>
  <c r="BX106" i="17"/>
  <c r="BY106" i="17"/>
  <c r="BZ106" i="17"/>
  <c r="CA106" i="17"/>
  <c r="CB106" i="17"/>
  <c r="CC106" i="17"/>
  <c r="CD106" i="17"/>
  <c r="CE106" i="17"/>
  <c r="CF106" i="17"/>
  <c r="BH107" i="17"/>
  <c r="BI107" i="17"/>
  <c r="BJ107" i="17"/>
  <c r="BK107" i="17"/>
  <c r="BL107" i="17"/>
  <c r="BM107" i="17"/>
  <c r="BN107" i="17"/>
  <c r="BO107" i="17"/>
  <c r="BP107" i="17"/>
  <c r="BQ107" i="17"/>
  <c r="BR107" i="17"/>
  <c r="BS107" i="17"/>
  <c r="BT107" i="17"/>
  <c r="BU107" i="17"/>
  <c r="BV107" i="17"/>
  <c r="BW107" i="17"/>
  <c r="BX107" i="17"/>
  <c r="BY107" i="17"/>
  <c r="BZ107" i="17"/>
  <c r="CA107" i="17"/>
  <c r="CB107" i="17"/>
  <c r="CC107" i="17"/>
  <c r="CD107" i="17"/>
  <c r="CE107" i="17"/>
  <c r="CF107" i="17"/>
  <c r="BH108" i="17"/>
  <c r="BI108" i="17"/>
  <c r="BJ108" i="17"/>
  <c r="BK108" i="17"/>
  <c r="BL108" i="17"/>
  <c r="BM108" i="17"/>
  <c r="BN108" i="17"/>
  <c r="BO108" i="17"/>
  <c r="BP108" i="17"/>
  <c r="BQ108" i="17"/>
  <c r="BR108" i="17"/>
  <c r="BS108" i="17"/>
  <c r="BT108" i="17"/>
  <c r="BU108" i="17"/>
  <c r="BV108" i="17"/>
  <c r="BW108" i="17"/>
  <c r="BX108" i="17"/>
  <c r="BY108" i="17"/>
  <c r="BZ108" i="17"/>
  <c r="CA108" i="17"/>
  <c r="CB108" i="17"/>
  <c r="CC108" i="17"/>
  <c r="CD108" i="17"/>
  <c r="CE108" i="17"/>
  <c r="CF108" i="17"/>
  <c r="BH109" i="17"/>
  <c r="BI109" i="17"/>
  <c r="BJ109" i="17"/>
  <c r="BK109" i="17"/>
  <c r="BL109" i="17"/>
  <c r="BM109" i="17"/>
  <c r="BN109" i="17"/>
  <c r="BO109" i="17"/>
  <c r="BP109" i="17"/>
  <c r="BQ109" i="17"/>
  <c r="BR109" i="17"/>
  <c r="BS109" i="17"/>
  <c r="BT109" i="17"/>
  <c r="BU109" i="17"/>
  <c r="BV109" i="17"/>
  <c r="BW109" i="17"/>
  <c r="BX109" i="17"/>
  <c r="BY109" i="17"/>
  <c r="BZ109" i="17"/>
  <c r="CA109" i="17"/>
  <c r="CB109" i="17"/>
  <c r="CC109" i="17"/>
  <c r="CD109" i="17"/>
  <c r="CE109" i="17"/>
  <c r="CF109" i="17"/>
  <c r="BH110" i="17"/>
  <c r="BI110" i="17"/>
  <c r="BJ110" i="17"/>
  <c r="BK110" i="17"/>
  <c r="BL110" i="17"/>
  <c r="BM110" i="17"/>
  <c r="BN110" i="17"/>
  <c r="BO110" i="17"/>
  <c r="BP110" i="17"/>
  <c r="BQ110" i="17"/>
  <c r="BR110" i="17"/>
  <c r="BS110" i="17"/>
  <c r="BT110" i="17"/>
  <c r="BU110" i="17"/>
  <c r="BV110" i="17"/>
  <c r="BW110" i="17"/>
  <c r="BX110" i="17"/>
  <c r="BY110" i="17"/>
  <c r="BZ110" i="17"/>
  <c r="CA110" i="17"/>
  <c r="CB110" i="17"/>
  <c r="CC110" i="17"/>
  <c r="CD110" i="17"/>
  <c r="CE110" i="17"/>
  <c r="CF110" i="17"/>
  <c r="BH111" i="17"/>
  <c r="BI111" i="17"/>
  <c r="BJ111" i="17"/>
  <c r="BK111" i="17"/>
  <c r="BL111" i="17"/>
  <c r="BM111" i="17"/>
  <c r="BN111" i="17"/>
  <c r="BO111" i="17"/>
  <c r="BP111" i="17"/>
  <c r="BQ111" i="17"/>
  <c r="BR111" i="17"/>
  <c r="BS111" i="17"/>
  <c r="BT111" i="17"/>
  <c r="BU111" i="17"/>
  <c r="BV111" i="17"/>
  <c r="BW111" i="17"/>
  <c r="BX111" i="17"/>
  <c r="BY111" i="17"/>
  <c r="BZ111" i="17"/>
  <c r="CA111" i="17"/>
  <c r="CB111" i="17"/>
  <c r="CC111" i="17"/>
  <c r="CD111" i="17"/>
  <c r="CE111" i="17"/>
  <c r="CF111" i="17"/>
  <c r="BG66" i="17"/>
  <c r="BG67" i="17"/>
  <c r="BG69" i="17"/>
  <c r="BG70" i="17"/>
  <c r="BG71" i="17"/>
  <c r="BG72" i="17"/>
  <c r="BG73" i="17"/>
  <c r="BG74" i="17"/>
  <c r="BG75" i="17"/>
  <c r="BG76" i="17"/>
  <c r="BG77" i="17"/>
  <c r="BG78" i="17"/>
  <c r="BG79" i="17"/>
  <c r="BG80" i="17"/>
  <c r="BG81" i="17"/>
  <c r="BG82" i="17"/>
  <c r="BG83" i="17"/>
  <c r="BG84" i="17"/>
  <c r="BG85" i="17"/>
  <c r="BG86" i="17"/>
  <c r="BG87" i="17"/>
  <c r="BG88" i="17"/>
  <c r="BG89" i="17"/>
  <c r="BG90" i="17"/>
  <c r="BG91" i="17"/>
  <c r="BG92" i="17"/>
  <c r="BG93" i="17"/>
  <c r="BG94" i="17"/>
  <c r="BG95" i="17"/>
  <c r="BG96" i="17"/>
  <c r="BG97" i="17"/>
  <c r="BG98" i="17"/>
  <c r="BG99" i="17"/>
  <c r="BG100" i="17"/>
  <c r="BG101" i="17"/>
  <c r="BG102" i="17"/>
  <c r="BG103" i="17"/>
  <c r="BG104" i="17"/>
  <c r="BG105" i="17"/>
  <c r="BG106" i="17"/>
  <c r="BG107" i="17"/>
  <c r="BG108" i="17"/>
  <c r="BG109" i="17"/>
  <c r="BG110" i="17"/>
  <c r="BG111" i="17"/>
  <c r="AL65" i="17"/>
  <c r="AM65" i="17"/>
  <c r="AN65" i="17"/>
  <c r="AO65" i="17"/>
  <c r="AP65" i="17"/>
  <c r="AQ65" i="17"/>
  <c r="AR65" i="17"/>
  <c r="AS65" i="17"/>
  <c r="AT65" i="17"/>
  <c r="AU65" i="17"/>
  <c r="AV65" i="17"/>
  <c r="AW65" i="17"/>
  <c r="AX65" i="17"/>
  <c r="AY65" i="17"/>
  <c r="AZ65" i="17"/>
  <c r="BA65" i="17"/>
  <c r="BB65" i="17"/>
  <c r="BC65" i="17"/>
  <c r="BD65" i="17"/>
  <c r="BE65" i="17"/>
  <c r="BF65" i="17"/>
  <c r="AL66" i="17"/>
  <c r="AM66" i="17"/>
  <c r="AN66" i="17"/>
  <c r="AO66" i="17"/>
  <c r="AP66" i="17"/>
  <c r="AQ66" i="17"/>
  <c r="AR66" i="17"/>
  <c r="AS66" i="17"/>
  <c r="AT66" i="17"/>
  <c r="AU66" i="17"/>
  <c r="AV66" i="17"/>
  <c r="AW66" i="17"/>
  <c r="AX66" i="17"/>
  <c r="AY66" i="17"/>
  <c r="AZ66" i="17"/>
  <c r="BA66" i="17"/>
  <c r="BB66" i="17"/>
  <c r="BC66" i="17"/>
  <c r="BD66" i="17"/>
  <c r="BE66" i="17"/>
  <c r="BF66" i="17"/>
  <c r="AL67" i="17"/>
  <c r="AM67" i="17"/>
  <c r="AN67" i="17"/>
  <c r="AO67" i="17"/>
  <c r="AP67" i="17"/>
  <c r="AQ67" i="17"/>
  <c r="AR67" i="17"/>
  <c r="AS67" i="17"/>
  <c r="AT67" i="17"/>
  <c r="AU67" i="17"/>
  <c r="AV67" i="17"/>
  <c r="AW67" i="17"/>
  <c r="AX67" i="17"/>
  <c r="AY67" i="17"/>
  <c r="AZ67" i="17"/>
  <c r="BA67" i="17"/>
  <c r="BB67" i="17"/>
  <c r="BC67" i="17"/>
  <c r="BD67" i="17"/>
  <c r="BE67" i="17"/>
  <c r="BF67" i="17"/>
  <c r="AL69" i="17"/>
  <c r="AM69" i="17"/>
  <c r="AN69" i="17"/>
  <c r="AO69" i="17"/>
  <c r="AP69" i="17"/>
  <c r="AQ69" i="17"/>
  <c r="AR69" i="17"/>
  <c r="AS69" i="17"/>
  <c r="AT69" i="17"/>
  <c r="AU69" i="17"/>
  <c r="AV69" i="17"/>
  <c r="AW69" i="17"/>
  <c r="AX69" i="17"/>
  <c r="AY69" i="17"/>
  <c r="AZ69" i="17"/>
  <c r="BA69" i="17"/>
  <c r="BB69" i="17"/>
  <c r="BC69" i="17"/>
  <c r="BD69" i="17"/>
  <c r="BE69" i="17"/>
  <c r="BF69" i="17"/>
  <c r="AL70" i="17"/>
  <c r="AM70" i="17"/>
  <c r="AN70" i="17"/>
  <c r="AO70" i="17"/>
  <c r="AP70" i="17"/>
  <c r="AQ70" i="17"/>
  <c r="AR70" i="17"/>
  <c r="AS70" i="17"/>
  <c r="AT70" i="17"/>
  <c r="AU70" i="17"/>
  <c r="AV70" i="17"/>
  <c r="AW70" i="17"/>
  <c r="AX70" i="17"/>
  <c r="AY70" i="17"/>
  <c r="AZ70" i="17"/>
  <c r="BA70" i="17"/>
  <c r="BB70" i="17"/>
  <c r="BC70" i="17"/>
  <c r="BD70" i="17"/>
  <c r="BE70" i="17"/>
  <c r="BF70" i="17"/>
  <c r="AL71" i="17"/>
  <c r="AM71" i="17"/>
  <c r="AN71" i="17"/>
  <c r="AO71" i="17"/>
  <c r="AP71" i="17"/>
  <c r="AQ71" i="17"/>
  <c r="AR71" i="17"/>
  <c r="AS71" i="17"/>
  <c r="AT71" i="17"/>
  <c r="AU71" i="17"/>
  <c r="AV71" i="17"/>
  <c r="AW71" i="17"/>
  <c r="AX71" i="17"/>
  <c r="AY71" i="17"/>
  <c r="AZ71" i="17"/>
  <c r="BA71" i="17"/>
  <c r="BB71" i="17"/>
  <c r="BC71" i="17"/>
  <c r="BD71" i="17"/>
  <c r="BE71" i="17"/>
  <c r="BF71" i="17"/>
  <c r="AL72" i="17"/>
  <c r="AM72" i="17"/>
  <c r="AN72" i="17"/>
  <c r="AO72" i="17"/>
  <c r="AP72" i="17"/>
  <c r="AQ72" i="17"/>
  <c r="AR72" i="17"/>
  <c r="AS72" i="17"/>
  <c r="AT72" i="17"/>
  <c r="AU72" i="17"/>
  <c r="AV72" i="17"/>
  <c r="AW72" i="17"/>
  <c r="AX72" i="17"/>
  <c r="AY72" i="17"/>
  <c r="AZ72" i="17"/>
  <c r="BA72" i="17"/>
  <c r="BB72" i="17"/>
  <c r="BC72" i="17"/>
  <c r="BD72" i="17"/>
  <c r="BE72" i="17"/>
  <c r="BF72" i="17"/>
  <c r="AL73" i="17"/>
  <c r="AM73" i="17"/>
  <c r="AN73" i="17"/>
  <c r="AO73" i="17"/>
  <c r="AP73" i="17"/>
  <c r="AQ73" i="17"/>
  <c r="AR73" i="17"/>
  <c r="AS73" i="17"/>
  <c r="AT73" i="17"/>
  <c r="AU73" i="17"/>
  <c r="AV73" i="17"/>
  <c r="AW73" i="17"/>
  <c r="AX73" i="17"/>
  <c r="AY73" i="17"/>
  <c r="AZ73" i="17"/>
  <c r="BA73" i="17"/>
  <c r="BB73" i="17"/>
  <c r="BC73" i="17"/>
  <c r="BD73" i="17"/>
  <c r="BE73" i="17"/>
  <c r="BF73" i="17"/>
  <c r="AL74" i="17"/>
  <c r="AM74" i="17"/>
  <c r="AN74" i="17"/>
  <c r="AO74" i="17"/>
  <c r="AP74" i="17"/>
  <c r="AQ74" i="17"/>
  <c r="AR74" i="17"/>
  <c r="AS74" i="17"/>
  <c r="AT74" i="17"/>
  <c r="AU74" i="17"/>
  <c r="AV74" i="17"/>
  <c r="AW74" i="17"/>
  <c r="AX74" i="17"/>
  <c r="AY74" i="17"/>
  <c r="AZ74" i="17"/>
  <c r="BA74" i="17"/>
  <c r="BB74" i="17"/>
  <c r="BC74" i="17"/>
  <c r="BD74" i="17"/>
  <c r="BE74" i="17"/>
  <c r="BF74" i="17"/>
  <c r="AL75" i="17"/>
  <c r="AM75" i="17"/>
  <c r="AN75" i="17"/>
  <c r="AO75" i="17"/>
  <c r="AP75" i="17"/>
  <c r="AQ75" i="17"/>
  <c r="AR75" i="17"/>
  <c r="AS75" i="17"/>
  <c r="AT75" i="17"/>
  <c r="AU75" i="17"/>
  <c r="AV75" i="17"/>
  <c r="AW75" i="17"/>
  <c r="AX75" i="17"/>
  <c r="AY75" i="17"/>
  <c r="AZ75" i="17"/>
  <c r="BA75" i="17"/>
  <c r="BB75" i="17"/>
  <c r="BC75" i="17"/>
  <c r="BD75" i="17"/>
  <c r="BE75" i="17"/>
  <c r="BF75" i="17"/>
  <c r="AL76" i="17"/>
  <c r="AM76" i="17"/>
  <c r="AN76" i="17"/>
  <c r="AO76" i="17"/>
  <c r="AP76" i="17"/>
  <c r="AQ76" i="17"/>
  <c r="AR76" i="17"/>
  <c r="AS76" i="17"/>
  <c r="AT76" i="17"/>
  <c r="AU76" i="17"/>
  <c r="AV76" i="17"/>
  <c r="AW76" i="17"/>
  <c r="AX76" i="17"/>
  <c r="AY76" i="17"/>
  <c r="AZ76" i="17"/>
  <c r="BA76" i="17"/>
  <c r="BB76" i="17"/>
  <c r="BC76" i="17"/>
  <c r="BD76" i="17"/>
  <c r="BE76" i="17"/>
  <c r="BF76" i="17"/>
  <c r="AL77" i="17"/>
  <c r="AM77" i="17"/>
  <c r="AN77" i="17"/>
  <c r="AO77" i="17"/>
  <c r="AP77" i="17"/>
  <c r="AQ77" i="17"/>
  <c r="AR77" i="17"/>
  <c r="AS77" i="17"/>
  <c r="AT77" i="17"/>
  <c r="AU77" i="17"/>
  <c r="AV77" i="17"/>
  <c r="AW77" i="17"/>
  <c r="AX77" i="17"/>
  <c r="AY77" i="17"/>
  <c r="AZ77" i="17"/>
  <c r="BA77" i="17"/>
  <c r="BB77" i="17"/>
  <c r="BC77" i="17"/>
  <c r="BD77" i="17"/>
  <c r="BE77" i="17"/>
  <c r="BF77" i="17"/>
  <c r="AL78" i="17"/>
  <c r="AM78" i="17"/>
  <c r="AN78" i="17"/>
  <c r="AO78" i="17"/>
  <c r="AP78" i="17"/>
  <c r="AQ78" i="17"/>
  <c r="AR78" i="17"/>
  <c r="AS78" i="17"/>
  <c r="AT78" i="17"/>
  <c r="AU78" i="17"/>
  <c r="AV78" i="17"/>
  <c r="AW78" i="17"/>
  <c r="AX78" i="17"/>
  <c r="AY78" i="17"/>
  <c r="AZ78" i="17"/>
  <c r="BA78" i="17"/>
  <c r="BB78" i="17"/>
  <c r="BC78" i="17"/>
  <c r="BD78" i="17"/>
  <c r="BE78" i="17"/>
  <c r="BF78" i="17"/>
  <c r="AL79" i="17"/>
  <c r="AM79" i="17"/>
  <c r="AN79" i="17"/>
  <c r="AO79" i="17"/>
  <c r="AP79" i="17"/>
  <c r="AQ79" i="17"/>
  <c r="AR79" i="17"/>
  <c r="AS79" i="17"/>
  <c r="AT79" i="17"/>
  <c r="AU79" i="17"/>
  <c r="AV79" i="17"/>
  <c r="AW79" i="17"/>
  <c r="AX79" i="17"/>
  <c r="AY79" i="17"/>
  <c r="AZ79" i="17"/>
  <c r="BA79" i="17"/>
  <c r="BB79" i="17"/>
  <c r="BC79" i="17"/>
  <c r="BD79" i="17"/>
  <c r="BE79" i="17"/>
  <c r="BF79" i="17"/>
  <c r="AL80" i="17"/>
  <c r="AM80" i="17"/>
  <c r="AN80" i="17"/>
  <c r="AO80" i="17"/>
  <c r="AP80" i="17"/>
  <c r="AQ80" i="17"/>
  <c r="AR80" i="17"/>
  <c r="AS80" i="17"/>
  <c r="AT80" i="17"/>
  <c r="AU80" i="17"/>
  <c r="AV80" i="17"/>
  <c r="AW80" i="17"/>
  <c r="AX80" i="17"/>
  <c r="AY80" i="17"/>
  <c r="AZ80" i="17"/>
  <c r="BA80" i="17"/>
  <c r="BB80" i="17"/>
  <c r="BC80" i="17"/>
  <c r="BD80" i="17"/>
  <c r="BE80" i="17"/>
  <c r="BF80" i="17"/>
  <c r="AL81" i="17"/>
  <c r="AM81" i="17"/>
  <c r="AN81" i="17"/>
  <c r="AO81" i="17"/>
  <c r="AP81" i="17"/>
  <c r="AQ81" i="17"/>
  <c r="AR81" i="17"/>
  <c r="AS81" i="17"/>
  <c r="AT81" i="17"/>
  <c r="AU81" i="17"/>
  <c r="AV81" i="17"/>
  <c r="AW81" i="17"/>
  <c r="AX81" i="17"/>
  <c r="AY81" i="17"/>
  <c r="AZ81" i="17"/>
  <c r="BA81" i="17"/>
  <c r="BB81" i="17"/>
  <c r="BC81" i="17"/>
  <c r="BD81" i="17"/>
  <c r="BE81" i="17"/>
  <c r="BF81" i="17"/>
  <c r="AL82" i="17"/>
  <c r="AM82" i="17"/>
  <c r="AN82" i="17"/>
  <c r="AO82" i="17"/>
  <c r="AP82" i="17"/>
  <c r="AQ82" i="17"/>
  <c r="AR82" i="17"/>
  <c r="AS82" i="17"/>
  <c r="AT82" i="17"/>
  <c r="AU82" i="17"/>
  <c r="AV82" i="17"/>
  <c r="AW82" i="17"/>
  <c r="AX82" i="17"/>
  <c r="AY82" i="17"/>
  <c r="AZ82" i="17"/>
  <c r="BA82" i="17"/>
  <c r="BB82" i="17"/>
  <c r="BC82" i="17"/>
  <c r="BD82" i="17"/>
  <c r="BE82" i="17"/>
  <c r="BF82" i="17"/>
  <c r="AL83" i="17"/>
  <c r="AM83" i="17"/>
  <c r="AN83" i="17"/>
  <c r="AO83" i="17"/>
  <c r="AP83" i="17"/>
  <c r="AQ83" i="17"/>
  <c r="AR83" i="17"/>
  <c r="AS83" i="17"/>
  <c r="AT83" i="17"/>
  <c r="AU83" i="17"/>
  <c r="AV83" i="17"/>
  <c r="AW83" i="17"/>
  <c r="AX83" i="17"/>
  <c r="AY83" i="17"/>
  <c r="AZ83" i="17"/>
  <c r="BA83" i="17"/>
  <c r="BB83" i="17"/>
  <c r="BC83" i="17"/>
  <c r="BD83" i="17"/>
  <c r="BE83" i="17"/>
  <c r="BF83" i="17"/>
  <c r="AL84" i="17"/>
  <c r="AM84" i="17"/>
  <c r="AN84" i="17"/>
  <c r="AO84" i="17"/>
  <c r="AP84" i="17"/>
  <c r="AQ84" i="17"/>
  <c r="AR84" i="17"/>
  <c r="AS84" i="17"/>
  <c r="AT84" i="17"/>
  <c r="AU84" i="17"/>
  <c r="AV84" i="17"/>
  <c r="AW84" i="17"/>
  <c r="AX84" i="17"/>
  <c r="AY84" i="17"/>
  <c r="AZ84" i="17"/>
  <c r="BA84" i="17"/>
  <c r="BB84" i="17"/>
  <c r="BC84" i="17"/>
  <c r="BD84" i="17"/>
  <c r="BE84" i="17"/>
  <c r="BF84" i="17"/>
  <c r="AL85" i="17"/>
  <c r="AM85" i="17"/>
  <c r="AN85" i="17"/>
  <c r="AO85" i="17"/>
  <c r="AP85" i="17"/>
  <c r="AQ85" i="17"/>
  <c r="AR85" i="17"/>
  <c r="AS85" i="17"/>
  <c r="AT85" i="17"/>
  <c r="AU85" i="17"/>
  <c r="AV85" i="17"/>
  <c r="AW85" i="17"/>
  <c r="AX85" i="17"/>
  <c r="AY85" i="17"/>
  <c r="AZ85" i="17"/>
  <c r="BA85" i="17"/>
  <c r="BB85" i="17"/>
  <c r="BC85" i="17"/>
  <c r="BD85" i="17"/>
  <c r="BE85" i="17"/>
  <c r="BF85" i="17"/>
  <c r="AL86" i="17"/>
  <c r="AM86" i="17"/>
  <c r="AN86" i="17"/>
  <c r="AO86" i="17"/>
  <c r="AP86" i="17"/>
  <c r="AQ86" i="17"/>
  <c r="AR86" i="17"/>
  <c r="AS86" i="17"/>
  <c r="AT86" i="17"/>
  <c r="AU86" i="17"/>
  <c r="AV86" i="17"/>
  <c r="AW86" i="17"/>
  <c r="AX86" i="17"/>
  <c r="AY86" i="17"/>
  <c r="AZ86" i="17"/>
  <c r="BA86" i="17"/>
  <c r="BB86" i="17"/>
  <c r="BC86" i="17"/>
  <c r="BD86" i="17"/>
  <c r="BE86" i="17"/>
  <c r="BF86" i="17"/>
  <c r="AL87" i="17"/>
  <c r="AM87" i="17"/>
  <c r="AN87" i="17"/>
  <c r="AO87" i="17"/>
  <c r="AP87" i="17"/>
  <c r="AQ87" i="17"/>
  <c r="AR87" i="17"/>
  <c r="AS87" i="17"/>
  <c r="AT87" i="17"/>
  <c r="AU87" i="17"/>
  <c r="AV87" i="17"/>
  <c r="AW87" i="17"/>
  <c r="AX87" i="17"/>
  <c r="AY87" i="17"/>
  <c r="AZ87" i="17"/>
  <c r="BA87" i="17"/>
  <c r="BB87" i="17"/>
  <c r="BC87" i="17"/>
  <c r="BD87" i="17"/>
  <c r="BE87" i="17"/>
  <c r="BF87" i="17"/>
  <c r="AL88" i="17"/>
  <c r="AM88" i="17"/>
  <c r="AN88" i="17"/>
  <c r="AO88" i="17"/>
  <c r="AP88" i="17"/>
  <c r="AQ88" i="17"/>
  <c r="AR88" i="17"/>
  <c r="AS88" i="17"/>
  <c r="AT88" i="17"/>
  <c r="AU88" i="17"/>
  <c r="AV88" i="17"/>
  <c r="AW88" i="17"/>
  <c r="AX88" i="17"/>
  <c r="AY88" i="17"/>
  <c r="AZ88" i="17"/>
  <c r="BA88" i="17"/>
  <c r="BB88" i="17"/>
  <c r="BC88" i="17"/>
  <c r="BD88" i="17"/>
  <c r="BE88" i="17"/>
  <c r="BF88" i="17"/>
  <c r="AL89" i="17"/>
  <c r="AM89" i="17"/>
  <c r="AN89" i="17"/>
  <c r="AO89" i="17"/>
  <c r="AP89" i="17"/>
  <c r="AQ89" i="17"/>
  <c r="AR89" i="17"/>
  <c r="AS89" i="17"/>
  <c r="AT89" i="17"/>
  <c r="AU89" i="17"/>
  <c r="AV89" i="17"/>
  <c r="AW89" i="17"/>
  <c r="AX89" i="17"/>
  <c r="AY89" i="17"/>
  <c r="AZ89" i="17"/>
  <c r="BA89" i="17"/>
  <c r="BB89" i="17"/>
  <c r="BC89" i="17"/>
  <c r="BD89" i="17"/>
  <c r="BE89" i="17"/>
  <c r="BF89" i="17"/>
  <c r="AL90" i="17"/>
  <c r="AM90" i="17"/>
  <c r="AN90" i="17"/>
  <c r="AO90" i="17"/>
  <c r="AP90" i="17"/>
  <c r="AQ90" i="17"/>
  <c r="AR90" i="17"/>
  <c r="AS90" i="17"/>
  <c r="AT90" i="17"/>
  <c r="AU90" i="17"/>
  <c r="AV90" i="17"/>
  <c r="AW90" i="17"/>
  <c r="AX90" i="17"/>
  <c r="AY90" i="17"/>
  <c r="AZ90" i="17"/>
  <c r="BA90" i="17"/>
  <c r="BB90" i="17"/>
  <c r="BC90" i="17"/>
  <c r="BD90" i="17"/>
  <c r="BE90" i="17"/>
  <c r="BF90" i="17"/>
  <c r="AL91" i="17"/>
  <c r="AM91" i="17"/>
  <c r="AN91" i="17"/>
  <c r="AO91" i="17"/>
  <c r="AP91" i="17"/>
  <c r="AQ91" i="17"/>
  <c r="AR91" i="17"/>
  <c r="AS91" i="17"/>
  <c r="AT91" i="17"/>
  <c r="AU91" i="17"/>
  <c r="AV91" i="17"/>
  <c r="AW91" i="17"/>
  <c r="AX91" i="17"/>
  <c r="AY91" i="17"/>
  <c r="AZ91" i="17"/>
  <c r="BA91" i="17"/>
  <c r="BB91" i="17"/>
  <c r="BC91" i="17"/>
  <c r="BD91" i="17"/>
  <c r="BE91" i="17"/>
  <c r="BF91" i="17"/>
  <c r="AL92" i="17"/>
  <c r="AM92" i="17"/>
  <c r="AN92" i="17"/>
  <c r="AO92" i="17"/>
  <c r="AP92" i="17"/>
  <c r="AQ92" i="17"/>
  <c r="AR92" i="17"/>
  <c r="AS92" i="17"/>
  <c r="AT92" i="17"/>
  <c r="AU92" i="17"/>
  <c r="AV92" i="17"/>
  <c r="AW92" i="17"/>
  <c r="AX92" i="17"/>
  <c r="AY92" i="17"/>
  <c r="AZ92" i="17"/>
  <c r="BA92" i="17"/>
  <c r="BB92" i="17"/>
  <c r="BC92" i="17"/>
  <c r="BD92" i="17"/>
  <c r="BE92" i="17"/>
  <c r="BF92" i="17"/>
  <c r="AL93" i="17"/>
  <c r="AM93" i="17"/>
  <c r="AN93" i="17"/>
  <c r="AO93" i="17"/>
  <c r="AP93" i="17"/>
  <c r="AQ93" i="17"/>
  <c r="AR93" i="17"/>
  <c r="AS93" i="17"/>
  <c r="AT93" i="17"/>
  <c r="AU93" i="17"/>
  <c r="AV93" i="17"/>
  <c r="AW93" i="17"/>
  <c r="AX93" i="17"/>
  <c r="AY93" i="17"/>
  <c r="AZ93" i="17"/>
  <c r="BA93" i="17"/>
  <c r="BB93" i="17"/>
  <c r="BC93" i="17"/>
  <c r="BD93" i="17"/>
  <c r="BE93" i="17"/>
  <c r="BF93" i="17"/>
  <c r="AL94" i="17"/>
  <c r="AM94" i="17"/>
  <c r="AN94" i="17"/>
  <c r="AO94" i="17"/>
  <c r="AP94" i="17"/>
  <c r="AQ94" i="17"/>
  <c r="AR94" i="17"/>
  <c r="AS94" i="17"/>
  <c r="AT94" i="17"/>
  <c r="AU94" i="17"/>
  <c r="AV94" i="17"/>
  <c r="AW94" i="17"/>
  <c r="AX94" i="17"/>
  <c r="AY94" i="17"/>
  <c r="AZ94" i="17"/>
  <c r="BA94" i="17"/>
  <c r="BB94" i="17"/>
  <c r="BC94" i="17"/>
  <c r="BD94" i="17"/>
  <c r="BE94" i="17"/>
  <c r="BF94" i="17"/>
  <c r="AL95" i="17"/>
  <c r="AM95" i="17"/>
  <c r="AN95" i="17"/>
  <c r="AO95" i="17"/>
  <c r="AP95" i="17"/>
  <c r="AQ95" i="17"/>
  <c r="AR95" i="17"/>
  <c r="AS95" i="17"/>
  <c r="AT95" i="17"/>
  <c r="AU95" i="17"/>
  <c r="AV95" i="17"/>
  <c r="AW95" i="17"/>
  <c r="AX95" i="17"/>
  <c r="AY95" i="17"/>
  <c r="AZ95" i="17"/>
  <c r="BA95" i="17"/>
  <c r="BB95" i="17"/>
  <c r="BC95" i="17"/>
  <c r="BD95" i="17"/>
  <c r="BE95" i="17"/>
  <c r="BF95" i="17"/>
  <c r="AL96" i="17"/>
  <c r="AM96" i="17"/>
  <c r="AN96" i="17"/>
  <c r="AO96" i="17"/>
  <c r="AP96" i="17"/>
  <c r="AQ96" i="17"/>
  <c r="AR96" i="17"/>
  <c r="AS96" i="17"/>
  <c r="AT96" i="17"/>
  <c r="AU96" i="17"/>
  <c r="AV96" i="17"/>
  <c r="AW96" i="17"/>
  <c r="AX96" i="17"/>
  <c r="AY96" i="17"/>
  <c r="AZ96" i="17"/>
  <c r="BA96" i="17"/>
  <c r="BB96" i="17"/>
  <c r="BC96" i="17"/>
  <c r="BD96" i="17"/>
  <c r="BE96" i="17"/>
  <c r="BF96" i="17"/>
  <c r="AL97" i="17"/>
  <c r="AM97" i="17"/>
  <c r="AN97" i="17"/>
  <c r="AO97" i="17"/>
  <c r="AP97" i="17"/>
  <c r="AQ97" i="17"/>
  <c r="AR97" i="17"/>
  <c r="AS97" i="17"/>
  <c r="AT97" i="17"/>
  <c r="AU97" i="17"/>
  <c r="AV97" i="17"/>
  <c r="AW97" i="17"/>
  <c r="AX97" i="17"/>
  <c r="AY97" i="17"/>
  <c r="AZ97" i="17"/>
  <c r="BA97" i="17"/>
  <c r="BB97" i="17"/>
  <c r="BC97" i="17"/>
  <c r="BD97" i="17"/>
  <c r="BE97" i="17"/>
  <c r="BF97" i="17"/>
  <c r="AL98" i="17"/>
  <c r="AM98" i="17"/>
  <c r="AN98" i="17"/>
  <c r="AO98" i="17"/>
  <c r="AP98" i="17"/>
  <c r="AQ98" i="17"/>
  <c r="AR98" i="17"/>
  <c r="AS98" i="17"/>
  <c r="AT98" i="17"/>
  <c r="AU98" i="17"/>
  <c r="AV98" i="17"/>
  <c r="AW98" i="17"/>
  <c r="AX98" i="17"/>
  <c r="AY98" i="17"/>
  <c r="AZ98" i="17"/>
  <c r="BA98" i="17"/>
  <c r="BB98" i="17"/>
  <c r="BC98" i="17"/>
  <c r="BD98" i="17"/>
  <c r="BE98" i="17"/>
  <c r="BF98" i="17"/>
  <c r="AL99" i="17"/>
  <c r="AM99" i="17"/>
  <c r="AN99" i="17"/>
  <c r="AO99" i="17"/>
  <c r="AP99" i="17"/>
  <c r="AQ99" i="17"/>
  <c r="AR99" i="17"/>
  <c r="AS99" i="17"/>
  <c r="AT99" i="17"/>
  <c r="AU99" i="17"/>
  <c r="AV99" i="17"/>
  <c r="AW99" i="17"/>
  <c r="AX99" i="17"/>
  <c r="AY99" i="17"/>
  <c r="AZ99" i="17"/>
  <c r="BA99" i="17"/>
  <c r="BB99" i="17"/>
  <c r="BC99" i="17"/>
  <c r="BD99" i="17"/>
  <c r="BE99" i="17"/>
  <c r="BF99" i="17"/>
  <c r="AL100" i="17"/>
  <c r="AM100" i="17"/>
  <c r="AN100" i="17"/>
  <c r="AO100" i="17"/>
  <c r="AP100" i="17"/>
  <c r="AQ100" i="17"/>
  <c r="AR100" i="17"/>
  <c r="AS100" i="17"/>
  <c r="AT100" i="17"/>
  <c r="AU100" i="17"/>
  <c r="AV100" i="17"/>
  <c r="AW100" i="17"/>
  <c r="AX100" i="17"/>
  <c r="AY100" i="17"/>
  <c r="AZ100" i="17"/>
  <c r="BA100" i="17"/>
  <c r="BB100" i="17"/>
  <c r="BC100" i="17"/>
  <c r="BD100" i="17"/>
  <c r="BE100" i="17"/>
  <c r="BF100" i="17"/>
  <c r="AL101" i="17"/>
  <c r="AM101" i="17"/>
  <c r="AN101" i="17"/>
  <c r="AO101" i="17"/>
  <c r="AP101" i="17"/>
  <c r="AQ101" i="17"/>
  <c r="AR101" i="17"/>
  <c r="AS101" i="17"/>
  <c r="AT101" i="17"/>
  <c r="AU101" i="17"/>
  <c r="AV101" i="17"/>
  <c r="AW101" i="17"/>
  <c r="AX101" i="17"/>
  <c r="AY101" i="17"/>
  <c r="AZ101" i="17"/>
  <c r="BA101" i="17"/>
  <c r="BB101" i="17"/>
  <c r="BC101" i="17"/>
  <c r="BD101" i="17"/>
  <c r="BE101" i="17"/>
  <c r="BF101" i="17"/>
  <c r="AL102" i="17"/>
  <c r="AM102" i="17"/>
  <c r="AN102" i="17"/>
  <c r="AO102" i="17"/>
  <c r="AP102" i="17"/>
  <c r="AQ102" i="17"/>
  <c r="AR102" i="17"/>
  <c r="AS102" i="17"/>
  <c r="AT102" i="17"/>
  <c r="AU102" i="17"/>
  <c r="AV102" i="17"/>
  <c r="AW102" i="17"/>
  <c r="AX102" i="17"/>
  <c r="AY102" i="17"/>
  <c r="AZ102" i="17"/>
  <c r="BA102" i="17"/>
  <c r="BB102" i="17"/>
  <c r="BC102" i="17"/>
  <c r="BD102" i="17"/>
  <c r="BE102" i="17"/>
  <c r="BF102" i="17"/>
  <c r="AL103" i="17"/>
  <c r="AM103" i="17"/>
  <c r="AN103" i="17"/>
  <c r="AO103" i="17"/>
  <c r="AP103" i="17"/>
  <c r="AQ103" i="17"/>
  <c r="AR103" i="17"/>
  <c r="AS103" i="17"/>
  <c r="AT103" i="17"/>
  <c r="AU103" i="17"/>
  <c r="AV103" i="17"/>
  <c r="AW103" i="17"/>
  <c r="AX103" i="17"/>
  <c r="AY103" i="17"/>
  <c r="AZ103" i="17"/>
  <c r="BA103" i="17"/>
  <c r="BB103" i="17"/>
  <c r="BC103" i="17"/>
  <c r="BD103" i="17"/>
  <c r="BE103" i="17"/>
  <c r="BF103" i="17"/>
  <c r="AL104" i="17"/>
  <c r="AM104" i="17"/>
  <c r="AN104" i="17"/>
  <c r="AO104" i="17"/>
  <c r="AP104" i="17"/>
  <c r="AQ104" i="17"/>
  <c r="AR104" i="17"/>
  <c r="AS104" i="17"/>
  <c r="AT104" i="17"/>
  <c r="AU104" i="17"/>
  <c r="AV104" i="17"/>
  <c r="AW104" i="17"/>
  <c r="AX104" i="17"/>
  <c r="AY104" i="17"/>
  <c r="AZ104" i="17"/>
  <c r="BA104" i="17"/>
  <c r="BB104" i="17"/>
  <c r="BC104" i="17"/>
  <c r="BD104" i="17"/>
  <c r="BE104" i="17"/>
  <c r="BF104" i="17"/>
  <c r="AL105" i="17"/>
  <c r="AM105" i="17"/>
  <c r="AN105" i="17"/>
  <c r="AO105" i="17"/>
  <c r="AP105" i="17"/>
  <c r="AQ105" i="17"/>
  <c r="AR105" i="17"/>
  <c r="AS105" i="17"/>
  <c r="AT105" i="17"/>
  <c r="AU105" i="17"/>
  <c r="AV105" i="17"/>
  <c r="AW105" i="17"/>
  <c r="AX105" i="17"/>
  <c r="AY105" i="17"/>
  <c r="AZ105" i="17"/>
  <c r="BA105" i="17"/>
  <c r="BB105" i="17"/>
  <c r="BC105" i="17"/>
  <c r="BD105" i="17"/>
  <c r="BE105" i="17"/>
  <c r="BF105" i="17"/>
  <c r="AL106" i="17"/>
  <c r="AM106" i="17"/>
  <c r="AN106" i="17"/>
  <c r="AO106" i="17"/>
  <c r="AP106" i="17"/>
  <c r="AQ106" i="17"/>
  <c r="AR106" i="17"/>
  <c r="AS106" i="17"/>
  <c r="AT106" i="17"/>
  <c r="AU106" i="17"/>
  <c r="AV106" i="17"/>
  <c r="AW106" i="17"/>
  <c r="AX106" i="17"/>
  <c r="AY106" i="17"/>
  <c r="AZ106" i="17"/>
  <c r="BA106" i="17"/>
  <c r="BB106" i="17"/>
  <c r="BC106" i="17"/>
  <c r="BD106" i="17"/>
  <c r="BE106" i="17"/>
  <c r="BF106" i="17"/>
  <c r="AL107" i="17"/>
  <c r="AM107" i="17"/>
  <c r="AN107" i="17"/>
  <c r="AO107" i="17"/>
  <c r="AP107" i="17"/>
  <c r="AQ107" i="17"/>
  <c r="AR107" i="17"/>
  <c r="AS107" i="17"/>
  <c r="AT107" i="17"/>
  <c r="AU107" i="17"/>
  <c r="AV107" i="17"/>
  <c r="AW107" i="17"/>
  <c r="AX107" i="17"/>
  <c r="AY107" i="17"/>
  <c r="AZ107" i="17"/>
  <c r="BA107" i="17"/>
  <c r="BB107" i="17"/>
  <c r="BC107" i="17"/>
  <c r="BD107" i="17"/>
  <c r="BE107" i="17"/>
  <c r="BF107" i="17"/>
  <c r="AL108" i="17"/>
  <c r="AM108" i="17"/>
  <c r="AN108" i="17"/>
  <c r="AO108" i="17"/>
  <c r="AP108" i="17"/>
  <c r="AQ108" i="17"/>
  <c r="AR108" i="17"/>
  <c r="AS108" i="17"/>
  <c r="AT108" i="17"/>
  <c r="AU108" i="17"/>
  <c r="AV108" i="17"/>
  <c r="AW108" i="17"/>
  <c r="AX108" i="17"/>
  <c r="AY108" i="17"/>
  <c r="AZ108" i="17"/>
  <c r="BA108" i="17"/>
  <c r="BB108" i="17"/>
  <c r="BC108" i="17"/>
  <c r="BD108" i="17"/>
  <c r="BE108" i="17"/>
  <c r="BF108" i="17"/>
  <c r="AL109" i="17"/>
  <c r="AM109" i="17"/>
  <c r="AN109" i="17"/>
  <c r="AO109" i="17"/>
  <c r="AP109" i="17"/>
  <c r="AQ109" i="17"/>
  <c r="AR109" i="17"/>
  <c r="AS109" i="17"/>
  <c r="AT109" i="17"/>
  <c r="AU109" i="17"/>
  <c r="AV109" i="17"/>
  <c r="AW109" i="17"/>
  <c r="AX109" i="17"/>
  <c r="AY109" i="17"/>
  <c r="AZ109" i="17"/>
  <c r="BA109" i="17"/>
  <c r="BB109" i="17"/>
  <c r="BC109" i="17"/>
  <c r="BD109" i="17"/>
  <c r="BE109" i="17"/>
  <c r="BF109" i="17"/>
  <c r="AL110" i="17"/>
  <c r="AM110" i="17"/>
  <c r="AN110" i="17"/>
  <c r="AO110" i="17"/>
  <c r="AP110" i="17"/>
  <c r="AQ110" i="17"/>
  <c r="AR110" i="17"/>
  <c r="AS110" i="17"/>
  <c r="AT110" i="17"/>
  <c r="AU110" i="17"/>
  <c r="AV110" i="17"/>
  <c r="AW110" i="17"/>
  <c r="AX110" i="17"/>
  <c r="AY110" i="17"/>
  <c r="AZ110" i="17"/>
  <c r="BA110" i="17"/>
  <c r="BB110" i="17"/>
  <c r="BC110" i="17"/>
  <c r="BD110" i="17"/>
  <c r="BE110" i="17"/>
  <c r="BF110" i="17"/>
  <c r="AL111" i="17"/>
  <c r="AM111" i="17"/>
  <c r="AN111" i="17"/>
  <c r="AO111" i="17"/>
  <c r="AP111" i="17"/>
  <c r="AQ111" i="17"/>
  <c r="AR111" i="17"/>
  <c r="AS111" i="17"/>
  <c r="AT111" i="17"/>
  <c r="AU111" i="17"/>
  <c r="AV111" i="17"/>
  <c r="AW111" i="17"/>
  <c r="AX111" i="17"/>
  <c r="AY111" i="17"/>
  <c r="AZ111" i="17"/>
  <c r="BA111" i="17"/>
  <c r="BB111" i="17"/>
  <c r="BC111" i="17"/>
  <c r="BD111" i="17"/>
  <c r="BE111" i="17"/>
  <c r="BF111" i="17"/>
  <c r="AH65" i="17"/>
  <c r="AI65" i="17"/>
  <c r="AJ65" i="17"/>
  <c r="AK65" i="17"/>
  <c r="AH66" i="17"/>
  <c r="AI66" i="17"/>
  <c r="AJ66" i="17"/>
  <c r="AK66" i="17"/>
  <c r="AH67" i="17"/>
  <c r="AI67" i="17"/>
  <c r="AJ67" i="17"/>
  <c r="AK67" i="17"/>
  <c r="AH69" i="17"/>
  <c r="AI69" i="17"/>
  <c r="AJ69" i="17"/>
  <c r="AK69" i="17"/>
  <c r="AH70" i="17"/>
  <c r="AI70" i="17"/>
  <c r="AJ70" i="17"/>
  <c r="AK70" i="17"/>
  <c r="AH71" i="17"/>
  <c r="AI71" i="17"/>
  <c r="AJ71" i="17"/>
  <c r="AK71" i="17"/>
  <c r="AH72" i="17"/>
  <c r="AI72" i="17"/>
  <c r="AJ72" i="17"/>
  <c r="AK72" i="17"/>
  <c r="AH73" i="17"/>
  <c r="AI73" i="17"/>
  <c r="AJ73" i="17"/>
  <c r="AK73" i="17"/>
  <c r="AH74" i="17"/>
  <c r="AI74" i="17"/>
  <c r="AJ74" i="17"/>
  <c r="AK74" i="17"/>
  <c r="AH75" i="17"/>
  <c r="AI75" i="17"/>
  <c r="AJ75" i="17"/>
  <c r="AK75" i="17"/>
  <c r="AH76" i="17"/>
  <c r="AI76" i="17"/>
  <c r="AJ76" i="17"/>
  <c r="AK76" i="17"/>
  <c r="AH77" i="17"/>
  <c r="AI77" i="17"/>
  <c r="AJ77" i="17"/>
  <c r="AK77" i="17"/>
  <c r="AH78" i="17"/>
  <c r="AI78" i="17"/>
  <c r="AJ78" i="17"/>
  <c r="AK78" i="17"/>
  <c r="AH79" i="17"/>
  <c r="AI79" i="17"/>
  <c r="AJ79" i="17"/>
  <c r="AK79" i="17"/>
  <c r="AH80" i="17"/>
  <c r="AI80" i="17"/>
  <c r="AJ80" i="17"/>
  <c r="AK80" i="17"/>
  <c r="AH81" i="17"/>
  <c r="AI81" i="17"/>
  <c r="AJ81" i="17"/>
  <c r="AK81" i="17"/>
  <c r="AH82" i="17"/>
  <c r="AI82" i="17"/>
  <c r="AJ82" i="17"/>
  <c r="AK82" i="17"/>
  <c r="AH83" i="17"/>
  <c r="AI83" i="17"/>
  <c r="AJ83" i="17"/>
  <c r="AK83" i="17"/>
  <c r="AH84" i="17"/>
  <c r="AI84" i="17"/>
  <c r="AJ84" i="17"/>
  <c r="AK84" i="17"/>
  <c r="AH85" i="17"/>
  <c r="AI85" i="17"/>
  <c r="AJ85" i="17"/>
  <c r="AK85" i="17"/>
  <c r="AH86" i="17"/>
  <c r="AI86" i="17"/>
  <c r="AJ86" i="17"/>
  <c r="AK86" i="17"/>
  <c r="AH87" i="17"/>
  <c r="AI87" i="17"/>
  <c r="AJ87" i="17"/>
  <c r="AK87" i="17"/>
  <c r="AH88" i="17"/>
  <c r="AI88" i="17"/>
  <c r="AJ88" i="17"/>
  <c r="AK88" i="17"/>
  <c r="AH89" i="17"/>
  <c r="AI89" i="17"/>
  <c r="AJ89" i="17"/>
  <c r="AK89" i="17"/>
  <c r="AH90" i="17"/>
  <c r="AI90" i="17"/>
  <c r="AJ90" i="17"/>
  <c r="AK90" i="17"/>
  <c r="AH91" i="17"/>
  <c r="AI91" i="17"/>
  <c r="AJ91" i="17"/>
  <c r="AK91" i="17"/>
  <c r="AH92" i="17"/>
  <c r="AI92" i="17"/>
  <c r="AJ92" i="17"/>
  <c r="AK92" i="17"/>
  <c r="AH93" i="17"/>
  <c r="AI93" i="17"/>
  <c r="AJ93" i="17"/>
  <c r="AK93" i="17"/>
  <c r="AH94" i="17"/>
  <c r="AI94" i="17"/>
  <c r="AJ94" i="17"/>
  <c r="AK94" i="17"/>
  <c r="AH95" i="17"/>
  <c r="AI95" i="17"/>
  <c r="AJ95" i="17"/>
  <c r="AK95" i="17"/>
  <c r="AH96" i="17"/>
  <c r="AI96" i="17"/>
  <c r="AJ96" i="17"/>
  <c r="AK96" i="17"/>
  <c r="AH97" i="17"/>
  <c r="AI97" i="17"/>
  <c r="AJ97" i="17"/>
  <c r="AK97" i="17"/>
  <c r="AH98" i="17"/>
  <c r="AI98" i="17"/>
  <c r="AJ98" i="17"/>
  <c r="AK98" i="17"/>
  <c r="AH99" i="17"/>
  <c r="AI99" i="17"/>
  <c r="AJ99" i="17"/>
  <c r="AK99" i="17"/>
  <c r="AH100" i="17"/>
  <c r="AI100" i="17"/>
  <c r="AJ100" i="17"/>
  <c r="AK100" i="17"/>
  <c r="AH101" i="17"/>
  <c r="AI101" i="17"/>
  <c r="AJ101" i="17"/>
  <c r="AK101" i="17"/>
  <c r="AH102" i="17"/>
  <c r="AI102" i="17"/>
  <c r="AJ102" i="17"/>
  <c r="AK102" i="17"/>
  <c r="AH103" i="17"/>
  <c r="AI103" i="17"/>
  <c r="AJ103" i="17"/>
  <c r="AK103" i="17"/>
  <c r="AH104" i="17"/>
  <c r="AI104" i="17"/>
  <c r="AJ104" i="17"/>
  <c r="AK104" i="17"/>
  <c r="AH105" i="17"/>
  <c r="AI105" i="17"/>
  <c r="AJ105" i="17"/>
  <c r="AK105" i="17"/>
  <c r="AH106" i="17"/>
  <c r="AI106" i="17"/>
  <c r="AJ106" i="17"/>
  <c r="AK106" i="17"/>
  <c r="AH107" i="17"/>
  <c r="AI107" i="17"/>
  <c r="AJ107" i="17"/>
  <c r="AK107" i="17"/>
  <c r="AH108" i="17"/>
  <c r="AI108" i="17"/>
  <c r="AJ108" i="17"/>
  <c r="AK108" i="17"/>
  <c r="AH109" i="17"/>
  <c r="AI109" i="17"/>
  <c r="AJ109" i="17"/>
  <c r="AK109" i="17"/>
  <c r="AH110" i="17"/>
  <c r="AI110" i="17"/>
  <c r="AJ110" i="17"/>
  <c r="AK110" i="17"/>
  <c r="AH111" i="17"/>
  <c r="AI111" i="17"/>
  <c r="AJ111" i="17"/>
  <c r="AK111" i="17"/>
  <c r="AG66" i="17"/>
  <c r="AG67"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65" i="17"/>
  <c r="G38" i="30" l="1"/>
  <c r="AM13" i="21"/>
  <c r="D39" i="29" l="1"/>
  <c r="D40" i="29"/>
  <c r="D38" i="29"/>
  <c r="C99" i="29"/>
  <c r="C98" i="29"/>
  <c r="C97" i="29"/>
  <c r="C124" i="29"/>
  <c r="C125" i="29"/>
  <c r="C123" i="29"/>
  <c r="C107" i="29"/>
  <c r="C108" i="29"/>
  <c r="C109" i="29"/>
  <c r="C110" i="29"/>
  <c r="C111" i="29"/>
  <c r="C112" i="29"/>
  <c r="C113" i="29"/>
  <c r="C114" i="29"/>
  <c r="C115" i="29"/>
  <c r="C116" i="29"/>
  <c r="C117" i="29"/>
  <c r="C118" i="29"/>
  <c r="C119" i="29"/>
  <c r="C120" i="29"/>
  <c r="C121" i="29"/>
  <c r="C122" i="29"/>
  <c r="C106" i="29"/>
  <c r="C127" i="29" s="1"/>
  <c r="C38" i="29" s="1"/>
  <c r="I8" i="29"/>
  <c r="J8" i="29"/>
  <c r="C51" i="29" s="1"/>
  <c r="I9" i="29"/>
  <c r="J9" i="29"/>
  <c r="C52" i="29" s="1"/>
  <c r="I10" i="29"/>
  <c r="J10" i="29"/>
  <c r="C53" i="29" s="1"/>
  <c r="I11" i="29"/>
  <c r="J11" i="29"/>
  <c r="C54" i="29" s="1"/>
  <c r="I12" i="29"/>
  <c r="J12" i="29"/>
  <c r="C55" i="29" s="1"/>
  <c r="I13" i="29"/>
  <c r="J13" i="29"/>
  <c r="C56" i="29" s="1"/>
  <c r="I14" i="29"/>
  <c r="J14" i="29"/>
  <c r="C63" i="29" s="1"/>
  <c r="I15" i="29"/>
  <c r="J15" i="29"/>
  <c r="I16" i="29"/>
  <c r="J16" i="29"/>
  <c r="C65" i="29" s="1"/>
  <c r="I17" i="29"/>
  <c r="J17" i="29"/>
  <c r="I18" i="29"/>
  <c r="J18" i="29"/>
  <c r="I19" i="29"/>
  <c r="J19" i="29"/>
  <c r="I20" i="29"/>
  <c r="J20" i="29"/>
  <c r="I21" i="29"/>
  <c r="J21" i="29"/>
  <c r="I22" i="29"/>
  <c r="J22" i="29"/>
  <c r="D25" i="29"/>
  <c r="E25" i="29"/>
  <c r="I25" i="29" s="1"/>
  <c r="F25" i="29"/>
  <c r="D26" i="29"/>
  <c r="B46" i="8" s="1"/>
  <c r="E26" i="29"/>
  <c r="F26" i="29"/>
  <c r="J26" i="29" s="1"/>
  <c r="C26" i="29"/>
  <c r="C25" i="29"/>
  <c r="H25" i="29" s="1"/>
  <c r="B47" i="8" s="1"/>
  <c r="H9" i="29"/>
  <c r="H10" i="29"/>
  <c r="H11" i="29"/>
  <c r="H12" i="29"/>
  <c r="H14" i="29"/>
  <c r="H15" i="29"/>
  <c r="H13" i="29"/>
  <c r="H16" i="29"/>
  <c r="H17" i="29"/>
  <c r="H18" i="29"/>
  <c r="H19" i="29"/>
  <c r="H20" i="29"/>
  <c r="H21" i="29"/>
  <c r="H22" i="29"/>
  <c r="H8" i="29"/>
  <c r="C129" i="29" l="1"/>
  <c r="C40" i="29" s="1"/>
  <c r="C128" i="29"/>
  <c r="C39" i="29" s="1"/>
  <c r="C60" i="29"/>
  <c r="F40" i="29" s="1"/>
  <c r="C59" i="29"/>
  <c r="F39" i="29" s="1"/>
  <c r="C58" i="29"/>
  <c r="F38" i="29" s="1"/>
  <c r="J29" i="29"/>
  <c r="J25" i="29"/>
  <c r="J32" i="29"/>
  <c r="I26" i="29"/>
  <c r="I30" i="29"/>
  <c r="I29" i="29"/>
  <c r="I32" i="29"/>
  <c r="I33" i="29"/>
  <c r="H33" i="29"/>
  <c r="H29" i="29"/>
  <c r="H30" i="29"/>
  <c r="H32" i="29"/>
  <c r="J30" i="29"/>
  <c r="C66" i="29"/>
  <c r="C64" i="29"/>
  <c r="J33" i="29"/>
  <c r="C79" i="29" l="1"/>
  <c r="E39" i="29" s="1"/>
  <c r="C80" i="29"/>
  <c r="E40" i="29" s="1"/>
  <c r="C78" i="29"/>
  <c r="E38" i="29" s="1"/>
  <c r="I8" i="9" l="1"/>
  <c r="H8" i="9"/>
  <c r="I7" i="9"/>
  <c r="I9" i="9"/>
  <c r="I10" i="9"/>
  <c r="I11" i="9"/>
  <c r="I12" i="9"/>
  <c r="I13" i="9"/>
  <c r="I14" i="9"/>
  <c r="I15" i="9"/>
  <c r="I16" i="9"/>
  <c r="K16" i="9"/>
  <c r="K13" i="9"/>
  <c r="K12" i="9"/>
  <c r="K10" i="9"/>
  <c r="K9" i="9"/>
  <c r="K7" i="9"/>
  <c r="E27" i="26" s="1"/>
  <c r="B27" i="26" s="1"/>
  <c r="J16" i="9"/>
  <c r="J15" i="9"/>
  <c r="J14" i="9"/>
  <c r="J11" i="9"/>
  <c r="J9" i="9"/>
  <c r="J7" i="9"/>
  <c r="E26" i="26" s="1"/>
  <c r="B26" i="26" s="1"/>
  <c r="H16" i="9"/>
  <c r="H15" i="9"/>
  <c r="H14" i="9"/>
  <c r="H13" i="9"/>
  <c r="H12" i="9"/>
  <c r="H11" i="9"/>
  <c r="H10" i="9"/>
  <c r="H9" i="9"/>
  <c r="H7" i="9"/>
  <c r="G16" i="9"/>
  <c r="G15" i="9"/>
  <c r="G14" i="9"/>
  <c r="G13" i="9"/>
  <c r="G12" i="9"/>
  <c r="G11" i="9"/>
  <c r="G10" i="9"/>
  <c r="G9" i="9"/>
  <c r="G7" i="9"/>
  <c r="G8" i="9" s="1"/>
  <c r="F16" i="9"/>
  <c r="F15" i="9"/>
  <c r="F14" i="9"/>
  <c r="F13" i="9"/>
  <c r="F12" i="9"/>
  <c r="F11" i="9"/>
  <c r="F10" i="9"/>
  <c r="F9" i="9"/>
  <c r="F7" i="9"/>
  <c r="F8" i="9" s="1"/>
  <c r="AK117" i="24"/>
  <c r="AL117" i="24"/>
  <c r="AM117" i="24"/>
  <c r="AN117" i="24"/>
  <c r="AO117" i="24"/>
  <c r="AP117" i="24"/>
  <c r="AQ117" i="24"/>
  <c r="AR117" i="24"/>
  <c r="AS117" i="24"/>
  <c r="AT117" i="24"/>
  <c r="AU117" i="24"/>
  <c r="AV117" i="24"/>
  <c r="AW117" i="24"/>
  <c r="AX117" i="24"/>
  <c r="AY117" i="24"/>
  <c r="AZ117" i="24"/>
  <c r="BA117" i="24"/>
  <c r="BB117" i="24"/>
  <c r="BC117" i="24"/>
  <c r="BD117" i="24"/>
  <c r="BE117" i="24"/>
  <c r="BF117" i="24"/>
  <c r="BG117" i="24"/>
  <c r="BH117" i="24"/>
  <c r="BI117" i="24"/>
  <c r="BJ117" i="24"/>
  <c r="BK117" i="24"/>
  <c r="BL117" i="24"/>
  <c r="BM117" i="24"/>
  <c r="AJ117" i="24"/>
  <c r="AJ105" i="24"/>
  <c r="AK105" i="24" s="1"/>
  <c r="AL105" i="24" s="1"/>
  <c r="AM105" i="24" s="1"/>
  <c r="AN105" i="24" s="1"/>
  <c r="AO105" i="24" s="1"/>
  <c r="AP105" i="24" s="1"/>
  <c r="AQ105" i="24" s="1"/>
  <c r="AR105" i="24" s="1"/>
  <c r="AS105" i="24" s="1"/>
  <c r="AT105" i="24" s="1"/>
  <c r="AU105" i="24" s="1"/>
  <c r="AV105" i="24" s="1"/>
  <c r="AW105" i="24" s="1"/>
  <c r="AX105" i="24" s="1"/>
  <c r="AY105" i="24" s="1"/>
  <c r="AZ105" i="24" s="1"/>
  <c r="BA105" i="24" s="1"/>
  <c r="BB105" i="24" s="1"/>
  <c r="BC105" i="24" s="1"/>
  <c r="BD105" i="24" s="1"/>
  <c r="BE105" i="24" s="1"/>
  <c r="BF105" i="24" s="1"/>
  <c r="BG105" i="24" s="1"/>
  <c r="BH105" i="24" s="1"/>
  <c r="BI105" i="24" s="1"/>
  <c r="BJ105" i="24" s="1"/>
  <c r="BK105" i="24" s="1"/>
  <c r="BL105" i="24" s="1"/>
  <c r="BM105" i="24" s="1"/>
  <c r="F117" i="24"/>
  <c r="G117" i="24" s="1"/>
  <c r="H117" i="24" s="1"/>
  <c r="I117" i="24" s="1"/>
  <c r="J117" i="24" s="1"/>
  <c r="K117" i="24" s="1"/>
  <c r="L117" i="24" s="1"/>
  <c r="M117" i="24" s="1"/>
  <c r="N117" i="24" s="1"/>
  <c r="O117" i="24" s="1"/>
  <c r="P117" i="24" s="1"/>
  <c r="Q117" i="24" s="1"/>
  <c r="R117" i="24" s="1"/>
  <c r="S117" i="24" s="1"/>
  <c r="T117" i="24" s="1"/>
  <c r="U117" i="24" s="1"/>
  <c r="V117" i="24" s="1"/>
  <c r="W117" i="24" s="1"/>
  <c r="X117" i="24" s="1"/>
  <c r="Y117" i="24" s="1"/>
  <c r="Z117" i="24" s="1"/>
  <c r="AA117" i="24" s="1"/>
  <c r="AB117" i="24" s="1"/>
  <c r="AC117" i="24" s="1"/>
  <c r="AD117" i="24" s="1"/>
  <c r="AE117" i="24" s="1"/>
  <c r="AF117" i="24" s="1"/>
  <c r="AG117" i="24" s="1"/>
  <c r="AH117" i="24" s="1"/>
  <c r="AI117" i="24" s="1"/>
  <c r="F105" i="24"/>
  <c r="G105" i="24" s="1"/>
  <c r="H105" i="24" s="1"/>
  <c r="I105" i="24" s="1"/>
  <c r="J105" i="24" s="1"/>
  <c r="K105" i="24" s="1"/>
  <c r="L105" i="24" s="1"/>
  <c r="M105" i="24" s="1"/>
  <c r="N105" i="24" s="1"/>
  <c r="O105" i="24" s="1"/>
  <c r="P105" i="24" s="1"/>
  <c r="Q105" i="24" s="1"/>
  <c r="R105" i="24" s="1"/>
  <c r="S105" i="24" s="1"/>
  <c r="T105" i="24" s="1"/>
  <c r="U105" i="24" s="1"/>
  <c r="V105" i="24" s="1"/>
  <c r="W105" i="24" s="1"/>
  <c r="X105" i="24" s="1"/>
  <c r="Y105" i="24" s="1"/>
  <c r="Z105" i="24" s="1"/>
  <c r="AA105" i="24" s="1"/>
  <c r="AB105" i="24" s="1"/>
  <c r="AC105" i="24" s="1"/>
  <c r="AD105" i="24" s="1"/>
  <c r="AE105" i="24" s="1"/>
  <c r="AF105" i="24" s="1"/>
  <c r="AG105" i="24" s="1"/>
  <c r="AH105" i="24" s="1"/>
  <c r="AI105" i="24" s="1"/>
  <c r="AK58" i="24"/>
  <c r="AK59" i="24" s="1"/>
  <c r="AL58" i="24"/>
  <c r="AL59" i="24" s="1"/>
  <c r="AM58" i="24"/>
  <c r="AM59" i="24" s="1"/>
  <c r="AN58" i="24"/>
  <c r="AN59" i="24" s="1"/>
  <c r="AO58" i="24"/>
  <c r="AO59" i="24" s="1"/>
  <c r="AP58" i="24"/>
  <c r="AP59" i="24" s="1"/>
  <c r="AQ58" i="24"/>
  <c r="AQ59" i="24" s="1"/>
  <c r="AR58" i="24"/>
  <c r="AR59" i="24" s="1"/>
  <c r="AS58" i="24"/>
  <c r="AS59" i="24" s="1"/>
  <c r="AT58" i="24"/>
  <c r="AT59" i="24" s="1"/>
  <c r="AU58" i="24"/>
  <c r="AU59" i="24" s="1"/>
  <c r="AV58" i="24"/>
  <c r="AV59" i="24" s="1"/>
  <c r="AW58" i="24"/>
  <c r="AW59" i="24" s="1"/>
  <c r="AX58" i="24"/>
  <c r="AX59" i="24" s="1"/>
  <c r="AY58" i="24"/>
  <c r="AY59" i="24" s="1"/>
  <c r="AZ58" i="24"/>
  <c r="AZ59" i="24" s="1"/>
  <c r="BA58" i="24"/>
  <c r="BA59" i="24" s="1"/>
  <c r="BB58" i="24"/>
  <c r="BB59" i="24" s="1"/>
  <c r="BC58" i="24"/>
  <c r="BC59" i="24" s="1"/>
  <c r="BD58" i="24"/>
  <c r="BD59" i="24" s="1"/>
  <c r="BE58" i="24"/>
  <c r="BE59" i="24" s="1"/>
  <c r="BF58" i="24"/>
  <c r="BF59" i="24" s="1"/>
  <c r="BG58" i="24"/>
  <c r="BG59" i="24" s="1"/>
  <c r="BH58" i="24"/>
  <c r="BH59" i="24" s="1"/>
  <c r="BI58" i="24"/>
  <c r="BI59" i="24" s="1"/>
  <c r="BJ58" i="24"/>
  <c r="BJ59" i="24" s="1"/>
  <c r="BK58" i="24"/>
  <c r="BK59" i="24" s="1"/>
  <c r="BL58" i="24"/>
  <c r="BL59" i="24" s="1"/>
  <c r="BM58" i="24"/>
  <c r="BM59" i="24" s="1"/>
  <c r="AJ58" i="24"/>
  <c r="AJ59" i="24" s="1"/>
  <c r="AJ64" i="24" s="1"/>
  <c r="G58" i="24"/>
  <c r="H58" i="24"/>
  <c r="H59" i="24" s="1"/>
  <c r="I58" i="24"/>
  <c r="I59" i="24" s="1"/>
  <c r="J58" i="24"/>
  <c r="K58" i="24"/>
  <c r="L58" i="24"/>
  <c r="L59" i="24" s="1"/>
  <c r="M58" i="24"/>
  <c r="M59" i="24" s="1"/>
  <c r="N58" i="24"/>
  <c r="O58" i="24"/>
  <c r="P58" i="24"/>
  <c r="P59" i="24" s="1"/>
  <c r="Q58" i="24"/>
  <c r="Q59" i="24" s="1"/>
  <c r="R58" i="24"/>
  <c r="S58" i="24"/>
  <c r="T58" i="24"/>
  <c r="U58" i="24"/>
  <c r="U59" i="24" s="1"/>
  <c r="V58" i="24"/>
  <c r="W58" i="24"/>
  <c r="X58" i="24"/>
  <c r="X59" i="24" s="1"/>
  <c r="Y58" i="24"/>
  <c r="Y59" i="24" s="1"/>
  <c r="Z58" i="24"/>
  <c r="AA58" i="24"/>
  <c r="AB58" i="24"/>
  <c r="AB59" i="24" s="1"/>
  <c r="AC58" i="24"/>
  <c r="AC59" i="24" s="1"/>
  <c r="AD58" i="24"/>
  <c r="AE58" i="24"/>
  <c r="AF58" i="24"/>
  <c r="AG58" i="24"/>
  <c r="AG59" i="24" s="1"/>
  <c r="AH58" i="24"/>
  <c r="AI58" i="24"/>
  <c r="F58" i="24"/>
  <c r="AJ44" i="24"/>
  <c r="F44" i="24"/>
  <c r="L15" i="9" l="1"/>
  <c r="L11" i="9"/>
  <c r="L13" i="9"/>
  <c r="L9" i="9"/>
  <c r="L16" i="9"/>
  <c r="L12" i="9"/>
  <c r="L7" i="9"/>
  <c r="K8" i="9"/>
  <c r="L14" i="9"/>
  <c r="L10" i="9"/>
  <c r="L8" i="9"/>
  <c r="J8" i="9"/>
  <c r="AJ110" i="24"/>
  <c r="F122" i="24"/>
  <c r="BN105" i="24"/>
  <c r="F110" i="24"/>
  <c r="AK110" i="24"/>
  <c r="AL110" i="24" s="1"/>
  <c r="BP105" i="24"/>
  <c r="AJ122" i="24"/>
  <c r="AK122" i="24" s="1"/>
  <c r="BO117" i="24"/>
  <c r="BR58" i="24"/>
  <c r="BV58" i="24"/>
  <c r="CD58" i="24"/>
  <c r="CH58" i="24"/>
  <c r="CL58" i="24"/>
  <c r="CP58" i="24"/>
  <c r="BN58" i="24"/>
  <c r="BZ58" i="24"/>
  <c r="CB58" i="24"/>
  <c r="CN58" i="24"/>
  <c r="BQ59" i="24"/>
  <c r="BU59" i="24"/>
  <c r="BY59" i="24"/>
  <c r="CC59" i="24"/>
  <c r="CG59" i="24"/>
  <c r="CK59" i="24"/>
  <c r="CO59" i="24"/>
  <c r="R59" i="24"/>
  <c r="BZ59" i="24" s="1"/>
  <c r="AH59" i="24"/>
  <c r="CP59" i="24" s="1"/>
  <c r="F59" i="24"/>
  <c r="V59" i="24"/>
  <c r="CD59" i="24" s="1"/>
  <c r="BO58" i="24"/>
  <c r="BS58" i="24"/>
  <c r="BW58" i="24"/>
  <c r="CA58" i="24"/>
  <c r="CE58" i="24"/>
  <c r="CI58" i="24"/>
  <c r="CM58" i="24"/>
  <c r="CQ58" i="24"/>
  <c r="J59" i="24"/>
  <c r="BR59" i="24" s="1"/>
  <c r="Z59" i="24"/>
  <c r="CH59" i="24" s="1"/>
  <c r="BP59" i="24"/>
  <c r="BT59" i="24"/>
  <c r="BX59" i="24"/>
  <c r="CF59" i="24"/>
  <c r="CJ59" i="24"/>
  <c r="AK64" i="24"/>
  <c r="AL64" i="24" s="1"/>
  <c r="AM64" i="24" s="1"/>
  <c r="AN64" i="24" s="1"/>
  <c r="AO64" i="24" s="1"/>
  <c r="AP64" i="24" s="1"/>
  <c r="AQ64" i="24" s="1"/>
  <c r="AR64" i="24" s="1"/>
  <c r="AS64" i="24" s="1"/>
  <c r="AT64" i="24" s="1"/>
  <c r="AU64" i="24" s="1"/>
  <c r="AV64" i="24" s="1"/>
  <c r="AW64" i="24" s="1"/>
  <c r="AX64" i="24" s="1"/>
  <c r="AY64" i="24" s="1"/>
  <c r="AZ64" i="24" s="1"/>
  <c r="BA64" i="24" s="1"/>
  <c r="BB64" i="24" s="1"/>
  <c r="BC64" i="24" s="1"/>
  <c r="BD64" i="24" s="1"/>
  <c r="BE64" i="24" s="1"/>
  <c r="BF64" i="24" s="1"/>
  <c r="BG64" i="24" s="1"/>
  <c r="BH64" i="24" s="1"/>
  <c r="BI64" i="24" s="1"/>
  <c r="BJ64" i="24" s="1"/>
  <c r="BK64" i="24" s="1"/>
  <c r="BL64" i="24" s="1"/>
  <c r="BM64" i="24" s="1"/>
  <c r="N59" i="24"/>
  <c r="BV59" i="24" s="1"/>
  <c r="AD59" i="24"/>
  <c r="CL59" i="24" s="1"/>
  <c r="BN57" i="24"/>
  <c r="BP58" i="24"/>
  <c r="BT58" i="24"/>
  <c r="CF58" i="24"/>
  <c r="BQ58" i="24"/>
  <c r="BU58" i="24"/>
  <c r="BY58" i="24"/>
  <c r="CC58" i="24"/>
  <c r="CG58" i="24"/>
  <c r="CK58" i="24"/>
  <c r="CO58" i="24"/>
  <c r="G59" i="24"/>
  <c r="BO59" i="24" s="1"/>
  <c r="K59" i="24"/>
  <c r="BS59" i="24" s="1"/>
  <c r="O59" i="24"/>
  <c r="BW59" i="24" s="1"/>
  <c r="S59" i="24"/>
  <c r="CA59" i="24" s="1"/>
  <c r="W59" i="24"/>
  <c r="CE59" i="24" s="1"/>
  <c r="AA59" i="24"/>
  <c r="CI59" i="24" s="1"/>
  <c r="AE59" i="24"/>
  <c r="CM59" i="24" s="1"/>
  <c r="AI59" i="24"/>
  <c r="CQ59" i="24" s="1"/>
  <c r="BX58" i="24"/>
  <c r="CJ58" i="24"/>
  <c r="T59" i="24"/>
  <c r="CB59" i="24" s="1"/>
  <c r="AF59" i="24"/>
  <c r="CN59" i="24" s="1"/>
  <c r="AH92" i="22"/>
  <c r="AI92" i="22"/>
  <c r="AJ92" i="22"/>
  <c r="AK92" i="22"/>
  <c r="AL92" i="22"/>
  <c r="AM92" i="22"/>
  <c r="AN92" i="22"/>
  <c r="AO92" i="22"/>
  <c r="AP92" i="22"/>
  <c r="AQ92" i="22"/>
  <c r="AR92" i="22"/>
  <c r="AS92" i="22"/>
  <c r="AT92" i="22"/>
  <c r="AU92" i="22"/>
  <c r="AV92" i="22"/>
  <c r="AW92" i="22"/>
  <c r="AX92" i="22"/>
  <c r="AY92" i="22"/>
  <c r="AZ92" i="22"/>
  <c r="BA92" i="22"/>
  <c r="BB92" i="22"/>
  <c r="BC92" i="22"/>
  <c r="BD92" i="22"/>
  <c r="BE92" i="22"/>
  <c r="BF92" i="22"/>
  <c r="BG92" i="22"/>
  <c r="BH92" i="22"/>
  <c r="BI92" i="22"/>
  <c r="BJ92" i="22"/>
  <c r="AG92" i="22"/>
  <c r="BO19" i="21"/>
  <c r="BN19" i="21"/>
  <c r="G19" i="21"/>
  <c r="F19" i="21"/>
  <c r="BO19" i="14"/>
  <c r="BP19" i="14"/>
  <c r="BN19" i="14"/>
  <c r="H19" i="14"/>
  <c r="G19" i="14"/>
  <c r="F19" i="14"/>
  <c r="D92" i="22"/>
  <c r="E92" i="22"/>
  <c r="C92" i="22"/>
  <c r="AJ45" i="24"/>
  <c r="AJ50" i="24" s="1"/>
  <c r="F45" i="24"/>
  <c r="F50" i="24" s="1"/>
  <c r="F43" i="24"/>
  <c r="G148" i="24"/>
  <c r="G43" i="24" l="1"/>
  <c r="H43" i="24" s="1"/>
  <c r="G44" i="24"/>
  <c r="G45" i="24" s="1"/>
  <c r="G50" i="24" s="1"/>
  <c r="AL122" i="24"/>
  <c r="AM122" i="24" s="1"/>
  <c r="AN122" i="24" s="1"/>
  <c r="AO122" i="24" s="1"/>
  <c r="AP122" i="24" s="1"/>
  <c r="AQ122" i="24" s="1"/>
  <c r="AR122" i="24" s="1"/>
  <c r="AS122" i="24" s="1"/>
  <c r="AT122" i="24" s="1"/>
  <c r="AU122" i="24" s="1"/>
  <c r="AV122" i="24" s="1"/>
  <c r="AW122" i="24" s="1"/>
  <c r="AX122" i="24" s="1"/>
  <c r="AY122" i="24" s="1"/>
  <c r="AZ122" i="24" s="1"/>
  <c r="BA122" i="24" s="1"/>
  <c r="BB122" i="24" s="1"/>
  <c r="BC122" i="24" s="1"/>
  <c r="BD122" i="24" s="1"/>
  <c r="BE122" i="24" s="1"/>
  <c r="BF122" i="24" s="1"/>
  <c r="BG122" i="24" s="1"/>
  <c r="BH122" i="24" s="1"/>
  <c r="BI122" i="24" s="1"/>
  <c r="BJ122" i="24" s="1"/>
  <c r="BK122" i="24" s="1"/>
  <c r="BL122" i="24" s="1"/>
  <c r="BM122" i="24" s="1"/>
  <c r="AM110" i="24"/>
  <c r="AN110" i="24" s="1"/>
  <c r="AO110" i="24" s="1"/>
  <c r="AP110" i="24" s="1"/>
  <c r="AQ110" i="24" s="1"/>
  <c r="AR110" i="24" s="1"/>
  <c r="AS110" i="24" s="1"/>
  <c r="AT110" i="24" s="1"/>
  <c r="AU110" i="24" s="1"/>
  <c r="AV110" i="24" s="1"/>
  <c r="AW110" i="24" s="1"/>
  <c r="AX110" i="24" s="1"/>
  <c r="AY110" i="24" s="1"/>
  <c r="AZ110" i="24" s="1"/>
  <c r="BA110" i="24" s="1"/>
  <c r="BB110" i="24" s="1"/>
  <c r="BC110" i="24" s="1"/>
  <c r="BD110" i="24" s="1"/>
  <c r="BE110" i="24" s="1"/>
  <c r="BF110" i="24" s="1"/>
  <c r="BG110" i="24" s="1"/>
  <c r="BH110" i="24" s="1"/>
  <c r="BI110" i="24" s="1"/>
  <c r="BJ110" i="24" s="1"/>
  <c r="BK110" i="24" s="1"/>
  <c r="BL110" i="24" s="1"/>
  <c r="BM110" i="24" s="1"/>
  <c r="BP117" i="24"/>
  <c r="BO105" i="24"/>
  <c r="BN117" i="24"/>
  <c r="BQ105" i="24"/>
  <c r="BN122" i="24"/>
  <c r="BN110" i="24"/>
  <c r="G110" i="24"/>
  <c r="G122" i="24"/>
  <c r="F64" i="24"/>
  <c r="G64" i="24" s="1"/>
  <c r="H64" i="24" s="1"/>
  <c r="I64" i="24" s="1"/>
  <c r="J64" i="24" s="1"/>
  <c r="K64" i="24" s="1"/>
  <c r="L64" i="24" s="1"/>
  <c r="M64" i="24" s="1"/>
  <c r="N64" i="24" s="1"/>
  <c r="O64" i="24" s="1"/>
  <c r="P64" i="24" s="1"/>
  <c r="Q64" i="24" s="1"/>
  <c r="R64" i="24" s="1"/>
  <c r="S64" i="24" s="1"/>
  <c r="T64" i="24" s="1"/>
  <c r="U64" i="24" s="1"/>
  <c r="V64" i="24" s="1"/>
  <c r="W64" i="24" s="1"/>
  <c r="X64" i="24" s="1"/>
  <c r="Y64" i="24" s="1"/>
  <c r="Z64" i="24" s="1"/>
  <c r="AA64" i="24" s="1"/>
  <c r="AB64" i="24" s="1"/>
  <c r="AC64" i="24" s="1"/>
  <c r="AD64" i="24" s="1"/>
  <c r="AE64" i="24" s="1"/>
  <c r="AF64" i="24" s="1"/>
  <c r="AG64" i="24" s="1"/>
  <c r="AH64" i="24" s="1"/>
  <c r="AI64" i="24" s="1"/>
  <c r="BN59" i="24"/>
  <c r="BO57" i="24"/>
  <c r="AJ43" i="24"/>
  <c r="BN45" i="24"/>
  <c r="BN44" i="24"/>
  <c r="BN50" i="24"/>
  <c r="AR13" i="21"/>
  <c r="AS13" i="21"/>
  <c r="AT13" i="21"/>
  <c r="AU13" i="21"/>
  <c r="AV13" i="21"/>
  <c r="AW13" i="21"/>
  <c r="AX13" i="21"/>
  <c r="AY13" i="21"/>
  <c r="AZ13" i="21"/>
  <c r="BA13" i="21"/>
  <c r="BB13" i="21"/>
  <c r="BC13" i="21"/>
  <c r="BD13" i="21"/>
  <c r="BE13" i="21"/>
  <c r="BF13" i="21"/>
  <c r="BG13" i="21"/>
  <c r="BH13" i="21"/>
  <c r="BI13" i="21"/>
  <c r="BJ13" i="21"/>
  <c r="BK13" i="21"/>
  <c r="BL13" i="21"/>
  <c r="BM13" i="21"/>
  <c r="AN13" i="21"/>
  <c r="AO13" i="21"/>
  <c r="AP13" i="21"/>
  <c r="AQ13" i="21"/>
  <c r="AL13" i="21"/>
  <c r="AL14" i="21" s="1"/>
  <c r="I13" i="21"/>
  <c r="H13" i="21"/>
  <c r="AK44" i="24" l="1"/>
  <c r="I44" i="24"/>
  <c r="I45" i="24" s="1"/>
  <c r="H44" i="24"/>
  <c r="BO122" i="24"/>
  <c r="H122" i="24"/>
  <c r="BO110" i="24"/>
  <c r="H110" i="24"/>
  <c r="BN64" i="24"/>
  <c r="BP57" i="24"/>
  <c r="BO64" i="24"/>
  <c r="AK43" i="24"/>
  <c r="BN43" i="24"/>
  <c r="I43" i="24"/>
  <c r="D38" i="12"/>
  <c r="D39" i="12"/>
  <c r="D40" i="12"/>
  <c r="D41" i="12"/>
  <c r="D42" i="12"/>
  <c r="D43" i="12"/>
  <c r="D44" i="12"/>
  <c r="D45" i="12"/>
  <c r="D46" i="12"/>
  <c r="D47" i="12"/>
  <c r="D48" i="12"/>
  <c r="D49" i="12"/>
  <c r="D50" i="12"/>
  <c r="D51" i="12"/>
  <c r="D52" i="12"/>
  <c r="D53" i="12"/>
  <c r="D54" i="12"/>
  <c r="D55" i="12"/>
  <c r="D37" i="12"/>
  <c r="B38" i="12"/>
  <c r="B39" i="12"/>
  <c r="B40" i="12"/>
  <c r="B41" i="12"/>
  <c r="B42" i="12"/>
  <c r="B43" i="12"/>
  <c r="B44" i="12"/>
  <c r="B45" i="12"/>
  <c r="B46" i="12"/>
  <c r="B47" i="12"/>
  <c r="B48" i="12"/>
  <c r="B49" i="12"/>
  <c r="B50" i="12"/>
  <c r="B51" i="12"/>
  <c r="B52" i="12"/>
  <c r="B53" i="12"/>
  <c r="B54" i="12"/>
  <c r="B55" i="12"/>
  <c r="B37" i="12"/>
  <c r="E111" i="17"/>
  <c r="E110" i="17"/>
  <c r="E109" i="17"/>
  <c r="E108" i="17"/>
  <c r="E107" i="17"/>
  <c r="E106" i="17"/>
  <c r="E105" i="17"/>
  <c r="E104" i="17"/>
  <c r="G104" i="17" s="1"/>
  <c r="E103" i="17"/>
  <c r="E102" i="17"/>
  <c r="E101" i="17"/>
  <c r="E100" i="17"/>
  <c r="E99" i="17"/>
  <c r="E98" i="17"/>
  <c r="E97" i="17"/>
  <c r="E96" i="17"/>
  <c r="G96" i="17" s="1"/>
  <c r="E95" i="17"/>
  <c r="E94" i="17"/>
  <c r="E93" i="17"/>
  <c r="E92" i="17"/>
  <c r="E91" i="17"/>
  <c r="E90" i="17"/>
  <c r="E89" i="17"/>
  <c r="E88" i="17"/>
  <c r="G88" i="17" s="1"/>
  <c r="E87" i="17"/>
  <c r="E86" i="17"/>
  <c r="E85" i="17"/>
  <c r="E84" i="17"/>
  <c r="G84" i="17" s="1"/>
  <c r="E83" i="17"/>
  <c r="E82" i="17"/>
  <c r="E81" i="17"/>
  <c r="E80" i="17"/>
  <c r="G80" i="17" s="1"/>
  <c r="E79" i="17"/>
  <c r="E78" i="17"/>
  <c r="E77" i="17"/>
  <c r="E76" i="17"/>
  <c r="E75" i="17"/>
  <c r="E74" i="17"/>
  <c r="E73" i="17"/>
  <c r="E72" i="17"/>
  <c r="E71" i="17"/>
  <c r="E70" i="17"/>
  <c r="E69" i="17"/>
  <c r="E68" i="17"/>
  <c r="E67" i="17"/>
  <c r="E66" i="17"/>
  <c r="E65" i="17"/>
  <c r="D111" i="17"/>
  <c r="D110" i="17"/>
  <c r="D109" i="17"/>
  <c r="D108" i="17"/>
  <c r="D107" i="17"/>
  <c r="D106" i="17"/>
  <c r="D105" i="17"/>
  <c r="D104" i="17"/>
  <c r="D103" i="17"/>
  <c r="D102" i="17"/>
  <c r="D101" i="17"/>
  <c r="D100" i="17"/>
  <c r="D99" i="17"/>
  <c r="D98" i="17"/>
  <c r="D97" i="17"/>
  <c r="D96" i="17"/>
  <c r="D95" i="17"/>
  <c r="D94" i="17"/>
  <c r="D93" i="17"/>
  <c r="D92" i="17"/>
  <c r="D91" i="17"/>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65" i="17"/>
  <c r="AM13" i="14"/>
  <c r="J13" i="21"/>
  <c r="K13" i="21"/>
  <c r="L13" i="21"/>
  <c r="M13" i="21"/>
  <c r="N13" i="21"/>
  <c r="O13" i="21"/>
  <c r="P13" i="21"/>
  <c r="Q13" i="21"/>
  <c r="R13" i="21"/>
  <c r="S13" i="21"/>
  <c r="T13" i="21"/>
  <c r="U13" i="21"/>
  <c r="V13" i="21"/>
  <c r="W13" i="21"/>
  <c r="X13" i="21"/>
  <c r="Y13" i="21"/>
  <c r="Z13" i="21"/>
  <c r="AA13" i="21"/>
  <c r="AB13" i="21"/>
  <c r="AC13" i="21"/>
  <c r="AD13" i="21"/>
  <c r="AE13" i="21"/>
  <c r="AF13" i="21"/>
  <c r="AG13" i="21"/>
  <c r="AH13" i="21"/>
  <c r="AI13" i="21"/>
  <c r="AO13" i="14"/>
  <c r="AP13" i="14"/>
  <c r="AQ13" i="14"/>
  <c r="AR13" i="14"/>
  <c r="AS13" i="14"/>
  <c r="AT13" i="14"/>
  <c r="AU13" i="14"/>
  <c r="AV13" i="14"/>
  <c r="AW13" i="14"/>
  <c r="AX13" i="14"/>
  <c r="AY13" i="14"/>
  <c r="AZ13" i="14"/>
  <c r="BA13" i="14"/>
  <c r="BB13" i="14"/>
  <c r="BC13" i="14"/>
  <c r="BD13" i="14"/>
  <c r="BE13" i="14"/>
  <c r="BF13" i="14"/>
  <c r="BG13" i="14"/>
  <c r="BH13" i="14"/>
  <c r="BI13" i="14"/>
  <c r="BJ13" i="14"/>
  <c r="BK13" i="14"/>
  <c r="BL13" i="14"/>
  <c r="BM13" i="14"/>
  <c r="AN13" i="14"/>
  <c r="AJ111" i="22"/>
  <c r="AH98" i="22"/>
  <c r="AI98" i="22"/>
  <c r="AJ98" i="22"/>
  <c r="AK98" i="22"/>
  <c r="AL98" i="22"/>
  <c r="AM98" i="22"/>
  <c r="AN98" i="22"/>
  <c r="AO98" i="22"/>
  <c r="AP98" i="22"/>
  <c r="AQ98" i="22"/>
  <c r="AR98" i="22"/>
  <c r="AS98" i="22"/>
  <c r="AT98" i="22"/>
  <c r="AU98" i="22"/>
  <c r="AV98" i="22"/>
  <c r="AW98" i="22"/>
  <c r="AX98" i="22"/>
  <c r="AY98" i="22"/>
  <c r="AZ98" i="22"/>
  <c r="BA98" i="22"/>
  <c r="BB98" i="22"/>
  <c r="BC98" i="22"/>
  <c r="BD98" i="22"/>
  <c r="BE98" i="22"/>
  <c r="BF98" i="22"/>
  <c r="BG98" i="22"/>
  <c r="BH98" i="22"/>
  <c r="BI98" i="22"/>
  <c r="BJ98" i="22"/>
  <c r="AG98" i="22"/>
  <c r="BL98" i="22"/>
  <c r="BK98" i="22"/>
  <c r="D98" i="22"/>
  <c r="C98" i="22"/>
  <c r="BL92" i="22"/>
  <c r="BM92" i="22"/>
  <c r="BK92" i="22"/>
  <c r="E93" i="22"/>
  <c r="BN111" i="22"/>
  <c r="BM111" i="22"/>
  <c r="BL111" i="22"/>
  <c r="BK111" i="22"/>
  <c r="AI111" i="22"/>
  <c r="AH111" i="22"/>
  <c r="AG111" i="22"/>
  <c r="F111" i="22"/>
  <c r="E111" i="22"/>
  <c r="D111" i="22"/>
  <c r="C111" i="22"/>
  <c r="BL99" i="22"/>
  <c r="D99" i="22"/>
  <c r="AH93" i="22"/>
  <c r="AG93" i="22"/>
  <c r="AF112" i="17"/>
  <c r="AE112" i="17"/>
  <c r="AB112" i="17"/>
  <c r="AA112" i="17"/>
  <c r="X112" i="17"/>
  <c r="Z112" i="17" s="1"/>
  <c r="W112" i="17"/>
  <c r="Y112" i="17" s="1"/>
  <c r="V112" i="17"/>
  <c r="U112" i="17"/>
  <c r="T112" i="17"/>
  <c r="S112" i="17"/>
  <c r="R112" i="17"/>
  <c r="Q112" i="17"/>
  <c r="P112" i="17"/>
  <c r="AD112" i="17" s="1"/>
  <c r="O112" i="17"/>
  <c r="AC112" i="17" s="1"/>
  <c r="N112" i="17"/>
  <c r="M112" i="17"/>
  <c r="L112" i="17"/>
  <c r="K112" i="17"/>
  <c r="J112" i="17"/>
  <c r="I112" i="17"/>
  <c r="H112" i="17"/>
  <c r="AF111" i="17"/>
  <c r="AE111" i="17"/>
  <c r="AD111" i="17"/>
  <c r="AC111" i="17"/>
  <c r="AB111" i="17"/>
  <c r="AA111" i="17"/>
  <c r="Z111" i="17"/>
  <c r="Y111" i="17"/>
  <c r="G111" i="17"/>
  <c r="AF110" i="17"/>
  <c r="AE110" i="17"/>
  <c r="AD110" i="17"/>
  <c r="AC110" i="17"/>
  <c r="AB110" i="17"/>
  <c r="AA110" i="17"/>
  <c r="Z110" i="17"/>
  <c r="Y110" i="17"/>
  <c r="G110" i="17"/>
  <c r="AF109" i="17"/>
  <c r="AE109" i="17"/>
  <c r="AD109" i="17"/>
  <c r="AC109" i="17"/>
  <c r="AB109" i="17"/>
  <c r="AA109" i="17"/>
  <c r="Z109" i="17"/>
  <c r="Y109" i="17"/>
  <c r="G109" i="17"/>
  <c r="AF108" i="17"/>
  <c r="AE108" i="17"/>
  <c r="AD108" i="17"/>
  <c r="AC108" i="17"/>
  <c r="AB108" i="17"/>
  <c r="AA108" i="17"/>
  <c r="Z108" i="17"/>
  <c r="Y108" i="17"/>
  <c r="G108" i="17"/>
  <c r="AF107" i="17"/>
  <c r="AE107" i="17"/>
  <c r="AD107" i="17"/>
  <c r="AC107" i="17"/>
  <c r="AB107" i="17"/>
  <c r="AA107" i="17"/>
  <c r="Z107" i="17"/>
  <c r="Y107" i="17"/>
  <c r="G107" i="17"/>
  <c r="AF106" i="17"/>
  <c r="AE106" i="17"/>
  <c r="AD106" i="17"/>
  <c r="AC106" i="17"/>
  <c r="AB106" i="17"/>
  <c r="AA106" i="17"/>
  <c r="Z106" i="17"/>
  <c r="Y106" i="17"/>
  <c r="G106" i="17"/>
  <c r="AF105" i="17"/>
  <c r="AE105" i="17"/>
  <c r="AD105" i="17"/>
  <c r="AC105" i="17"/>
  <c r="AB105" i="17"/>
  <c r="AA105" i="17"/>
  <c r="Z105" i="17"/>
  <c r="Y105" i="17"/>
  <c r="G105" i="17"/>
  <c r="AF104" i="17"/>
  <c r="AE104" i="17"/>
  <c r="AD104" i="17"/>
  <c r="AC104" i="17"/>
  <c r="AB104" i="17"/>
  <c r="AA104" i="17"/>
  <c r="Z104" i="17"/>
  <c r="Y104" i="17"/>
  <c r="AF103" i="17"/>
  <c r="AE103" i="17"/>
  <c r="AD103" i="17"/>
  <c r="AC103" i="17"/>
  <c r="AB103" i="17"/>
  <c r="AA103" i="17"/>
  <c r="Z103" i="17"/>
  <c r="Y103" i="17"/>
  <c r="G103" i="17"/>
  <c r="AF102" i="17"/>
  <c r="AE102" i="17"/>
  <c r="AD102" i="17"/>
  <c r="AC102" i="17"/>
  <c r="AB102" i="17"/>
  <c r="AA102" i="17"/>
  <c r="Z102" i="17"/>
  <c r="Y102" i="17"/>
  <c r="G102" i="17"/>
  <c r="AF101" i="17"/>
  <c r="AE101" i="17"/>
  <c r="AD101" i="17"/>
  <c r="AC101" i="17"/>
  <c r="AB101" i="17"/>
  <c r="AA101" i="17"/>
  <c r="Z101" i="17"/>
  <c r="Y101" i="17"/>
  <c r="G101" i="17"/>
  <c r="AF100" i="17"/>
  <c r="AE100" i="17"/>
  <c r="AD100" i="17"/>
  <c r="AC100" i="17"/>
  <c r="AB100" i="17"/>
  <c r="AA100" i="17"/>
  <c r="Z100" i="17"/>
  <c r="Y100" i="17"/>
  <c r="G100" i="17"/>
  <c r="AF99" i="17"/>
  <c r="AE99" i="17"/>
  <c r="AD99" i="17"/>
  <c r="AC99" i="17"/>
  <c r="AB99" i="17"/>
  <c r="AA99" i="17"/>
  <c r="Z99" i="17"/>
  <c r="Y99" i="17"/>
  <c r="G99" i="17"/>
  <c r="AF98" i="17"/>
  <c r="AE98" i="17"/>
  <c r="AD98" i="17"/>
  <c r="AC98" i="17"/>
  <c r="AB98" i="17"/>
  <c r="AA98" i="17"/>
  <c r="Z98" i="17"/>
  <c r="Y98" i="17"/>
  <c r="G98" i="17"/>
  <c r="AF97" i="17"/>
  <c r="AE97" i="17"/>
  <c r="AD97" i="17"/>
  <c r="AC97" i="17"/>
  <c r="AB97" i="17"/>
  <c r="AA97" i="17"/>
  <c r="Z97" i="17"/>
  <c r="Y97" i="17"/>
  <c r="G97" i="17"/>
  <c r="AF96" i="17"/>
  <c r="AE96" i="17"/>
  <c r="AD96" i="17"/>
  <c r="AC96" i="17"/>
  <c r="AB96" i="17"/>
  <c r="AA96" i="17"/>
  <c r="Z96" i="17"/>
  <c r="Y96" i="17"/>
  <c r="AF95" i="17"/>
  <c r="AE95" i="17"/>
  <c r="AD95" i="17"/>
  <c r="AC95" i="17"/>
  <c r="AB95" i="17"/>
  <c r="AA95" i="17"/>
  <c r="Z95" i="17"/>
  <c r="Y95" i="17"/>
  <c r="G95" i="17"/>
  <c r="AF94" i="17"/>
  <c r="AE94" i="17"/>
  <c r="AD94" i="17"/>
  <c r="AC94" i="17"/>
  <c r="AB94" i="17"/>
  <c r="AA94" i="17"/>
  <c r="Z94" i="17"/>
  <c r="Y94" i="17"/>
  <c r="G94" i="17"/>
  <c r="AF93" i="17"/>
  <c r="AE93" i="17"/>
  <c r="AD93" i="17"/>
  <c r="AC93" i="17"/>
  <c r="AB93" i="17"/>
  <c r="AA93" i="17"/>
  <c r="Z93" i="17"/>
  <c r="Y93" i="17"/>
  <c r="G93" i="17"/>
  <c r="AF92" i="17"/>
  <c r="AE92" i="17"/>
  <c r="AD92" i="17"/>
  <c r="AC92" i="17"/>
  <c r="AB92" i="17"/>
  <c r="AA92" i="17"/>
  <c r="Z92" i="17"/>
  <c r="Y92" i="17"/>
  <c r="G92" i="17"/>
  <c r="AF91" i="17"/>
  <c r="AE91" i="17"/>
  <c r="AD91" i="17"/>
  <c r="AC91" i="17"/>
  <c r="AB91" i="17"/>
  <c r="AA91" i="17"/>
  <c r="Z91" i="17"/>
  <c r="Y91" i="17"/>
  <c r="G91" i="17"/>
  <c r="AF90" i="17"/>
  <c r="AE90" i="17"/>
  <c r="AD90" i="17"/>
  <c r="AC90" i="17"/>
  <c r="AB90" i="17"/>
  <c r="AA90" i="17"/>
  <c r="Z90" i="17"/>
  <c r="Y90" i="17"/>
  <c r="G90" i="17"/>
  <c r="AF89" i="17"/>
  <c r="AE89" i="17"/>
  <c r="AD89" i="17"/>
  <c r="AC89" i="17"/>
  <c r="AB89" i="17"/>
  <c r="AA89" i="17"/>
  <c r="Z89" i="17"/>
  <c r="Y89" i="17"/>
  <c r="G89" i="17"/>
  <c r="AF88" i="17"/>
  <c r="AE88" i="17"/>
  <c r="AD88" i="17"/>
  <c r="AC88" i="17"/>
  <c r="AB88" i="17"/>
  <c r="AA88" i="17"/>
  <c r="Z88" i="17"/>
  <c r="Y88" i="17"/>
  <c r="AF87" i="17"/>
  <c r="AE87" i="17"/>
  <c r="AD87" i="17"/>
  <c r="AC87" i="17"/>
  <c r="AB87" i="17"/>
  <c r="AA87" i="17"/>
  <c r="Z87" i="17"/>
  <c r="Y87" i="17"/>
  <c r="G87" i="17"/>
  <c r="AF86" i="17"/>
  <c r="AE86" i="17"/>
  <c r="AD86" i="17"/>
  <c r="AC86" i="17"/>
  <c r="AB86" i="17"/>
  <c r="AA86" i="17"/>
  <c r="Z86" i="17"/>
  <c r="Y86" i="17"/>
  <c r="G86" i="17"/>
  <c r="AF85" i="17"/>
  <c r="AE85" i="17"/>
  <c r="AD85" i="17"/>
  <c r="AC85" i="17"/>
  <c r="AB85" i="17"/>
  <c r="AA85" i="17"/>
  <c r="Z85" i="17"/>
  <c r="Y85" i="17"/>
  <c r="G85" i="17"/>
  <c r="AF84" i="17"/>
  <c r="AE84" i="17"/>
  <c r="AD84" i="17"/>
  <c r="AC84" i="17"/>
  <c r="AB84" i="17"/>
  <c r="AA84" i="17"/>
  <c r="Z84" i="17"/>
  <c r="Y84" i="17"/>
  <c r="F84" i="17"/>
  <c r="AF83" i="17"/>
  <c r="AE83" i="17"/>
  <c r="AD83" i="17"/>
  <c r="AC83" i="17"/>
  <c r="AB83" i="17"/>
  <c r="AA83" i="17"/>
  <c r="Z83" i="17"/>
  <c r="Y83" i="17"/>
  <c r="G83" i="17"/>
  <c r="AF82" i="17"/>
  <c r="AE82" i="17"/>
  <c r="AD82" i="17"/>
  <c r="AC82" i="17"/>
  <c r="AB82" i="17"/>
  <c r="AA82" i="17"/>
  <c r="Z82" i="17"/>
  <c r="Y82" i="17"/>
  <c r="G82" i="17"/>
  <c r="AF81" i="17"/>
  <c r="AE81" i="17"/>
  <c r="AD81" i="17"/>
  <c r="AC81" i="17"/>
  <c r="AB81" i="17"/>
  <c r="AA81" i="17"/>
  <c r="Z81" i="17"/>
  <c r="Y81" i="17"/>
  <c r="G81" i="17"/>
  <c r="AF80" i="17"/>
  <c r="AE80" i="17"/>
  <c r="AD80" i="17"/>
  <c r="AC80" i="17"/>
  <c r="AB80" i="17"/>
  <c r="AA80" i="17"/>
  <c r="Z80" i="17"/>
  <c r="Y80" i="17"/>
  <c r="AF79" i="17"/>
  <c r="AE79" i="17"/>
  <c r="AD79" i="17"/>
  <c r="AC79" i="17"/>
  <c r="AB79" i="17"/>
  <c r="AA79" i="17"/>
  <c r="Z79" i="17"/>
  <c r="Y79" i="17"/>
  <c r="G79" i="17"/>
  <c r="AF78" i="17"/>
  <c r="AE78" i="17"/>
  <c r="AD78" i="17"/>
  <c r="AC78" i="17"/>
  <c r="AB78" i="17"/>
  <c r="AA78" i="17"/>
  <c r="Z78" i="17"/>
  <c r="Y78" i="17"/>
  <c r="G78" i="17"/>
  <c r="AF77" i="17"/>
  <c r="AE77" i="17"/>
  <c r="AD77" i="17"/>
  <c r="AC77" i="17"/>
  <c r="AB77" i="17"/>
  <c r="AA77" i="17"/>
  <c r="Z77" i="17"/>
  <c r="Y77" i="17"/>
  <c r="G77" i="17"/>
  <c r="AF76" i="17"/>
  <c r="AE76" i="17"/>
  <c r="AD76" i="17"/>
  <c r="AC76" i="17"/>
  <c r="AB76" i="17"/>
  <c r="AA76" i="17"/>
  <c r="Z76" i="17"/>
  <c r="Y76" i="17"/>
  <c r="G76" i="17"/>
  <c r="AF75" i="17"/>
  <c r="AE75" i="17"/>
  <c r="AD75" i="17"/>
  <c r="AC75" i="17"/>
  <c r="AB75" i="17"/>
  <c r="AA75" i="17"/>
  <c r="Z75" i="17"/>
  <c r="Y75" i="17"/>
  <c r="G75" i="17"/>
  <c r="AF74" i="17"/>
  <c r="AE74" i="17"/>
  <c r="AD74" i="17"/>
  <c r="AC74" i="17"/>
  <c r="AB74" i="17"/>
  <c r="AA74" i="17"/>
  <c r="Z74" i="17"/>
  <c r="Y74" i="17"/>
  <c r="G74" i="17"/>
  <c r="AF73" i="17"/>
  <c r="AE73" i="17"/>
  <c r="AD73" i="17"/>
  <c r="AC73" i="17"/>
  <c r="AB73" i="17"/>
  <c r="AA73" i="17"/>
  <c r="Z73" i="17"/>
  <c r="Y73" i="17"/>
  <c r="G73" i="17"/>
  <c r="AF72" i="17"/>
  <c r="AE72" i="17"/>
  <c r="AD72" i="17"/>
  <c r="AC72" i="17"/>
  <c r="AB72" i="17"/>
  <c r="AA72" i="17"/>
  <c r="Z72" i="17"/>
  <c r="Y72" i="17"/>
  <c r="F72" i="17"/>
  <c r="AF71" i="17"/>
  <c r="AE71" i="17"/>
  <c r="AD71" i="17"/>
  <c r="AC71" i="17"/>
  <c r="AB71" i="17"/>
  <c r="AA71" i="17"/>
  <c r="Z71" i="17"/>
  <c r="Y71" i="17"/>
  <c r="G71" i="17"/>
  <c r="AF70" i="17"/>
  <c r="AE70" i="17"/>
  <c r="AD70" i="17"/>
  <c r="AC70" i="17"/>
  <c r="AB70" i="17"/>
  <c r="AA70" i="17"/>
  <c r="Z70" i="17"/>
  <c r="Y70" i="17"/>
  <c r="G70" i="17"/>
  <c r="AF69" i="17"/>
  <c r="AE69" i="17"/>
  <c r="AD69" i="17"/>
  <c r="AC69" i="17"/>
  <c r="AB69" i="17"/>
  <c r="AA69" i="17"/>
  <c r="Z69" i="17"/>
  <c r="Y69" i="17"/>
  <c r="G69" i="17"/>
  <c r="AF68" i="17"/>
  <c r="AE68" i="17"/>
  <c r="AD68" i="17"/>
  <c r="AC68" i="17"/>
  <c r="AB68" i="17"/>
  <c r="AA68" i="17"/>
  <c r="Z68" i="17"/>
  <c r="Y68" i="17"/>
  <c r="G68" i="17"/>
  <c r="AF67" i="17"/>
  <c r="AE67" i="17"/>
  <c r="AD67" i="17"/>
  <c r="AC67" i="17"/>
  <c r="AB67" i="17"/>
  <c r="AA67" i="17"/>
  <c r="Z67" i="17"/>
  <c r="Y67" i="17"/>
  <c r="G67" i="17"/>
  <c r="AF66" i="17"/>
  <c r="AE66" i="17"/>
  <c r="AD66" i="17"/>
  <c r="AC66" i="17"/>
  <c r="AB66" i="17"/>
  <c r="AA66" i="17"/>
  <c r="Z66" i="17"/>
  <c r="Y66" i="17"/>
  <c r="G66" i="17"/>
  <c r="AF65" i="17"/>
  <c r="AE65" i="17"/>
  <c r="AD65" i="17"/>
  <c r="AC65" i="17"/>
  <c r="AB65" i="17"/>
  <c r="AA65" i="17"/>
  <c r="Z65" i="17"/>
  <c r="Y65" i="17"/>
  <c r="G65" i="17"/>
  <c r="BL112" i="22" l="1"/>
  <c r="BL100" i="22"/>
  <c r="AJ74" i="24"/>
  <c r="E112" i="22"/>
  <c r="AH112" i="22"/>
  <c r="BM112" i="22"/>
  <c r="H74" i="24"/>
  <c r="H75" i="24" s="1"/>
  <c r="C99" i="22"/>
  <c r="AG99" i="22"/>
  <c r="AJ112" i="22"/>
  <c r="D112" i="22"/>
  <c r="AK74" i="24"/>
  <c r="F112" i="22"/>
  <c r="AI112" i="22"/>
  <c r="BN112" i="22"/>
  <c r="AH99" i="22"/>
  <c r="AG112" i="22"/>
  <c r="C112" i="22"/>
  <c r="BK112" i="22"/>
  <c r="BM93" i="22"/>
  <c r="BM94" i="22" s="1"/>
  <c r="BK99" i="22"/>
  <c r="D100" i="22"/>
  <c r="G88" i="24"/>
  <c r="G89" i="24" s="1"/>
  <c r="AG100" i="22"/>
  <c r="AJ88" i="24"/>
  <c r="AL44" i="24"/>
  <c r="AL45" i="24" s="1"/>
  <c r="AK45" i="24"/>
  <c r="BO44" i="24"/>
  <c r="J44" i="24"/>
  <c r="H45" i="24"/>
  <c r="BP110" i="24"/>
  <c r="I110" i="24"/>
  <c r="BP122" i="24"/>
  <c r="BP64" i="24"/>
  <c r="BQ57" i="24"/>
  <c r="J43" i="24"/>
  <c r="AL43" i="24"/>
  <c r="BO43" i="24"/>
  <c r="G72" i="17"/>
  <c r="C93" i="22"/>
  <c r="AI93" i="22"/>
  <c r="BK93" i="22"/>
  <c r="E94" i="22"/>
  <c r="AG94" i="22"/>
  <c r="D93" i="22"/>
  <c r="BL93" i="22"/>
  <c r="AH94" i="22"/>
  <c r="F55" i="12"/>
  <c r="F54" i="12"/>
  <c r="F53" i="12"/>
  <c r="F52" i="12"/>
  <c r="F51" i="12"/>
  <c r="F50" i="12"/>
  <c r="F49" i="12"/>
  <c r="F48" i="12"/>
  <c r="E47" i="12"/>
  <c r="F47" i="12" s="1"/>
  <c r="F46" i="12"/>
  <c r="F45" i="12"/>
  <c r="F44" i="12"/>
  <c r="F43" i="12"/>
  <c r="F42" i="12"/>
  <c r="F41" i="12"/>
  <c r="F40" i="12"/>
  <c r="F39" i="12"/>
  <c r="F38" i="12"/>
  <c r="F37" i="12"/>
  <c r="AK75" i="24" l="1"/>
  <c r="AK76" i="24"/>
  <c r="AJ75" i="24"/>
  <c r="AJ76" i="24" s="1"/>
  <c r="AJ89" i="24"/>
  <c r="AJ90" i="24" s="1"/>
  <c r="AJ95" i="24" s="1"/>
  <c r="F88" i="24"/>
  <c r="F89" i="24" s="1"/>
  <c r="C100" i="22"/>
  <c r="C101" i="22" s="1"/>
  <c r="AK88" i="24"/>
  <c r="AH100" i="22"/>
  <c r="AH101" i="22" s="1"/>
  <c r="AL74" i="24"/>
  <c r="D101" i="22"/>
  <c r="AJ113" i="22"/>
  <c r="BM113" i="22"/>
  <c r="E113" i="22"/>
  <c r="F74" i="24"/>
  <c r="BK100" i="22"/>
  <c r="C113" i="22"/>
  <c r="AG113" i="22"/>
  <c r="BN113" i="22"/>
  <c r="F113" i="22"/>
  <c r="BL113" i="22"/>
  <c r="G74" i="24"/>
  <c r="AG101" i="22"/>
  <c r="BK113" i="22"/>
  <c r="D113" i="22"/>
  <c r="AH113" i="22"/>
  <c r="AI113" i="22"/>
  <c r="BL101" i="22"/>
  <c r="BP44" i="24"/>
  <c r="K44" i="24"/>
  <c r="BP45" i="24"/>
  <c r="H50" i="24"/>
  <c r="I50" i="24" s="1"/>
  <c r="AM44" i="24"/>
  <c r="AK50" i="24"/>
  <c r="BO45" i="24"/>
  <c r="BQ110" i="24"/>
  <c r="BR57" i="24"/>
  <c r="BQ64" i="24"/>
  <c r="J45" i="24"/>
  <c r="AM43" i="24"/>
  <c r="BP43" i="24"/>
  <c r="K43" i="24"/>
  <c r="AH95" i="22"/>
  <c r="AI94" i="22"/>
  <c r="BM95" i="22"/>
  <c r="C94" i="22"/>
  <c r="D94" i="22"/>
  <c r="BL94" i="22"/>
  <c r="AG95" i="22"/>
  <c r="E95" i="22"/>
  <c r="BK94" i="22"/>
  <c r="D151" i="22"/>
  <c r="E151" i="22"/>
  <c r="F151" i="22"/>
  <c r="AG151" i="22"/>
  <c r="AH151" i="22"/>
  <c r="AI151" i="22"/>
  <c r="AJ151" i="22"/>
  <c r="BK151" i="22"/>
  <c r="BL151" i="22"/>
  <c r="BM151" i="22"/>
  <c r="BN151" i="22"/>
  <c r="C151" i="22"/>
  <c r="AG132" i="22"/>
  <c r="AH132" i="22"/>
  <c r="AI132" i="22"/>
  <c r="AG138" i="22"/>
  <c r="AH138" i="22"/>
  <c r="C138" i="22"/>
  <c r="C132" i="22"/>
  <c r="H14" i="21"/>
  <c r="H19" i="21" s="1"/>
  <c r="CI12" i="21"/>
  <c r="CG12" i="21"/>
  <c r="CC12" i="21"/>
  <c r="BY12" i="21"/>
  <c r="BU12" i="21"/>
  <c r="BQ12" i="21"/>
  <c r="AJ19" i="21"/>
  <c r="AK19" i="21" s="1"/>
  <c r="AL19" i="21" s="1"/>
  <c r="AI138" i="22" s="1"/>
  <c r="BL138" i="22"/>
  <c r="BO14" i="21"/>
  <c r="BN14" i="21"/>
  <c r="BO13" i="21"/>
  <c r="BN13" i="21"/>
  <c r="BM14" i="21"/>
  <c r="BL14" i="21"/>
  <c r="BK14" i="21"/>
  <c r="BJ14" i="21"/>
  <c r="BI14" i="21"/>
  <c r="BH14" i="21"/>
  <c r="BG14" i="21"/>
  <c r="BF14" i="21"/>
  <c r="BE14" i="21"/>
  <c r="BD14" i="21"/>
  <c r="BC14" i="21"/>
  <c r="BB14" i="21"/>
  <c r="BA14" i="21"/>
  <c r="AZ14" i="21"/>
  <c r="AY14" i="21"/>
  <c r="AX14" i="21"/>
  <c r="AW14" i="21"/>
  <c r="AV14" i="21"/>
  <c r="AU14" i="21"/>
  <c r="AT14" i="21"/>
  <c r="AS14" i="21"/>
  <c r="AR14" i="21"/>
  <c r="AQ14" i="21"/>
  <c r="AP14" i="21"/>
  <c r="AO14" i="21"/>
  <c r="AN14" i="21"/>
  <c r="AM14" i="21"/>
  <c r="AH14" i="21"/>
  <c r="AE14" i="21"/>
  <c r="AD14" i="21"/>
  <c r="Z14" i="21"/>
  <c r="X14" i="21"/>
  <c r="V14" i="21"/>
  <c r="S14" i="21"/>
  <c r="R14" i="21"/>
  <c r="P14" i="21"/>
  <c r="N14" i="21"/>
  <c r="J14" i="21"/>
  <c r="CQ12" i="21"/>
  <c r="CP12" i="21"/>
  <c r="CO12" i="21"/>
  <c r="CN12" i="21"/>
  <c r="CM12" i="21"/>
  <c r="CL12" i="21"/>
  <c r="CK12" i="21"/>
  <c r="CJ12" i="21"/>
  <c r="CH12" i="21"/>
  <c r="CF12" i="21"/>
  <c r="CE12" i="21"/>
  <c r="CD12" i="21"/>
  <c r="CB12" i="21"/>
  <c r="CA12" i="21"/>
  <c r="BZ12" i="21"/>
  <c r="BX12" i="21"/>
  <c r="BW12" i="21"/>
  <c r="BV12" i="21"/>
  <c r="BT12" i="21"/>
  <c r="BS12" i="21"/>
  <c r="BR12" i="21"/>
  <c r="BP12" i="21"/>
  <c r="BO12" i="21"/>
  <c r="BN12" i="21"/>
  <c r="BL132" i="22"/>
  <c r="BK132" i="22"/>
  <c r="AL19" i="14"/>
  <c r="AK19" i="14"/>
  <c r="AJ19" i="14"/>
  <c r="E132" i="22"/>
  <c r="D132" i="22"/>
  <c r="AM14" i="14"/>
  <c r="J13" i="14"/>
  <c r="K13" i="14"/>
  <c r="L13" i="14"/>
  <c r="M13" i="14"/>
  <c r="N13" i="14"/>
  <c r="O13" i="14"/>
  <c r="P13" i="14"/>
  <c r="Q13" i="14"/>
  <c r="R13" i="14"/>
  <c r="S13" i="14"/>
  <c r="T13" i="14"/>
  <c r="U13" i="14"/>
  <c r="V13" i="14"/>
  <c r="W13" i="14"/>
  <c r="X13" i="14"/>
  <c r="Y13" i="14"/>
  <c r="Z13" i="14"/>
  <c r="AA13" i="14"/>
  <c r="AB13" i="14"/>
  <c r="AC13" i="14"/>
  <c r="AD13" i="14"/>
  <c r="AE13" i="14"/>
  <c r="AF13" i="14"/>
  <c r="AG13" i="14"/>
  <c r="AH13" i="14"/>
  <c r="AI13" i="14"/>
  <c r="I13" i="14"/>
  <c r="F90" i="24" l="1"/>
  <c r="BN89" i="24"/>
  <c r="AJ81" i="24"/>
  <c r="AJ27" i="24"/>
  <c r="BN74" i="24"/>
  <c r="F75" i="24"/>
  <c r="AK89" i="24"/>
  <c r="AK90" i="24" s="1"/>
  <c r="AK95" i="24" s="1"/>
  <c r="AK81" i="24"/>
  <c r="AL81" i="24" s="1"/>
  <c r="BO74" i="24"/>
  <c r="G75" i="24"/>
  <c r="AL75" i="24"/>
  <c r="AL76" i="24" s="1"/>
  <c r="BN88" i="24"/>
  <c r="BO88" i="24"/>
  <c r="BP74" i="24"/>
  <c r="H76" i="24"/>
  <c r="BL133" i="22"/>
  <c r="C133" i="22"/>
  <c r="AH139" i="22"/>
  <c r="AG133" i="22"/>
  <c r="BL152" i="22"/>
  <c r="AH152" i="22"/>
  <c r="D152" i="22"/>
  <c r="C139" i="22"/>
  <c r="AG139" i="22"/>
  <c r="C152" i="22"/>
  <c r="BK152" i="22"/>
  <c r="AG152" i="22"/>
  <c r="D133" i="22"/>
  <c r="AI133" i="22"/>
  <c r="BN152" i="22"/>
  <c r="AJ152" i="22"/>
  <c r="F152" i="22"/>
  <c r="BK101" i="22"/>
  <c r="E133" i="22"/>
  <c r="BK133" i="22"/>
  <c r="BL139" i="22"/>
  <c r="AH133" i="22"/>
  <c r="BM152" i="22"/>
  <c r="AI152" i="22"/>
  <c r="E152" i="22"/>
  <c r="AI139" i="22"/>
  <c r="G76" i="24"/>
  <c r="BO75" i="24"/>
  <c r="G90" i="24"/>
  <c r="BO89" i="24"/>
  <c r="J50" i="24"/>
  <c r="L44" i="24"/>
  <c r="AL50" i="24"/>
  <c r="BO50" i="24"/>
  <c r="AM45" i="24"/>
  <c r="BQ44" i="24"/>
  <c r="AN44" i="24"/>
  <c r="BR64" i="24"/>
  <c r="BS57" i="24"/>
  <c r="K45" i="24"/>
  <c r="AN43" i="24"/>
  <c r="BQ43" i="24"/>
  <c r="L43" i="24"/>
  <c r="BP19" i="21"/>
  <c r="D138" i="22"/>
  <c r="BM132" i="22"/>
  <c r="AY99" i="22"/>
  <c r="AK99" i="22"/>
  <c r="AO99" i="22"/>
  <c r="AS99" i="22"/>
  <c r="AW99" i="22"/>
  <c r="BA99" i="22"/>
  <c r="BE99" i="22"/>
  <c r="BI99" i="22"/>
  <c r="AQ99" i="22"/>
  <c r="AT99" i="22"/>
  <c r="BF99" i="22"/>
  <c r="E98" i="22"/>
  <c r="G98" i="22"/>
  <c r="K98" i="22"/>
  <c r="O98" i="22"/>
  <c r="S98" i="22"/>
  <c r="W98" i="22"/>
  <c r="AA98" i="22"/>
  <c r="AE98" i="22"/>
  <c r="P98" i="22"/>
  <c r="AB98" i="22"/>
  <c r="M98" i="22"/>
  <c r="U98" i="22"/>
  <c r="BP14" i="21"/>
  <c r="BM98" i="22" s="1"/>
  <c r="AM19" i="14"/>
  <c r="AJ132" i="22" s="1"/>
  <c r="BK95" i="22"/>
  <c r="BL95" i="22"/>
  <c r="D95" i="22"/>
  <c r="C95" i="22"/>
  <c r="AI95" i="22"/>
  <c r="BP13" i="21"/>
  <c r="BR14" i="21"/>
  <c r="CL14" i="21"/>
  <c r="BZ13" i="21"/>
  <c r="BV14" i="21"/>
  <c r="BZ14" i="21"/>
  <c r="CH14" i="21"/>
  <c r="CP14" i="21"/>
  <c r="BS13" i="21"/>
  <c r="BW13" i="21"/>
  <c r="CA14" i="21"/>
  <c r="CE13" i="21"/>
  <c r="CI13" i="21"/>
  <c r="CM14" i="21"/>
  <c r="CQ13" i="21"/>
  <c r="CP13" i="21"/>
  <c r="CD14" i="21"/>
  <c r="BQ13" i="21"/>
  <c r="BU13" i="21"/>
  <c r="BY13" i="21"/>
  <c r="CC13" i="21"/>
  <c r="CG13" i="21"/>
  <c r="CK13" i="21"/>
  <c r="CO13" i="21"/>
  <c r="CD13" i="21"/>
  <c r="O14" i="21"/>
  <c r="AI14" i="21"/>
  <c r="BR13" i="21"/>
  <c r="CH13" i="21"/>
  <c r="BV13" i="21"/>
  <c r="CL13" i="21"/>
  <c r="W14" i="21"/>
  <c r="AM19" i="21"/>
  <c r="CA13" i="21"/>
  <c r="CF14" i="21"/>
  <c r="BT13" i="21"/>
  <c r="CB13" i="21"/>
  <c r="CF13" i="21"/>
  <c r="CJ13" i="21"/>
  <c r="AB14" i="21"/>
  <c r="CN13" i="21"/>
  <c r="AF14" i="21"/>
  <c r="K14" i="21"/>
  <c r="AA14" i="21"/>
  <c r="E138" i="22"/>
  <c r="BX14" i="21"/>
  <c r="BX13" i="21"/>
  <c r="CM13" i="21"/>
  <c r="L14" i="21"/>
  <c r="T14" i="21"/>
  <c r="I14" i="21"/>
  <c r="I19" i="21" s="1"/>
  <c r="U14" i="21"/>
  <c r="AC14" i="21"/>
  <c r="BK138" i="22"/>
  <c r="M14" i="21"/>
  <c r="Q14" i="21"/>
  <c r="Y14" i="21"/>
  <c r="AG14" i="21"/>
  <c r="F95" i="24" l="1"/>
  <c r="BN95" i="24" s="1"/>
  <c r="BN90" i="24"/>
  <c r="F76" i="24"/>
  <c r="BN75" i="24"/>
  <c r="BP76" i="24"/>
  <c r="AG104" i="22"/>
  <c r="AJ32" i="24"/>
  <c r="AK27" i="24"/>
  <c r="AH104" i="22" s="1"/>
  <c r="G27" i="24"/>
  <c r="BP75" i="24"/>
  <c r="E153" i="22"/>
  <c r="BM153" i="22"/>
  <c r="BL140" i="22"/>
  <c r="E134" i="22"/>
  <c r="F153" i="22"/>
  <c r="BN153" i="22"/>
  <c r="D134" i="22"/>
  <c r="BK153" i="22"/>
  <c r="AG140" i="22"/>
  <c r="AH153" i="22"/>
  <c r="AG134" i="22"/>
  <c r="C134" i="22"/>
  <c r="BM133" i="22"/>
  <c r="AI153" i="22"/>
  <c r="AH134" i="22"/>
  <c r="BK134" i="22"/>
  <c r="AJ153" i="22"/>
  <c r="AI134" i="22"/>
  <c r="BK139" i="22"/>
  <c r="D139" i="22"/>
  <c r="AG153" i="22"/>
  <c r="C153" i="22"/>
  <c r="C140" i="22"/>
  <c r="D153" i="22"/>
  <c r="BL153" i="22"/>
  <c r="AH140" i="22"/>
  <c r="BL134" i="22"/>
  <c r="E139" i="22"/>
  <c r="AJ133" i="22"/>
  <c r="AI140" i="22"/>
  <c r="BO76" i="24"/>
  <c r="AT100" i="22"/>
  <c r="AW88" i="24"/>
  <c r="BA100" i="22"/>
  <c r="BD88" i="24"/>
  <c r="AK100" i="22"/>
  <c r="AN88" i="24"/>
  <c r="BE100" i="22"/>
  <c r="BH88" i="24"/>
  <c r="AO100" i="22"/>
  <c r="AR88" i="24"/>
  <c r="AQ100" i="22"/>
  <c r="AT88" i="24"/>
  <c r="AW100" i="22"/>
  <c r="AZ88" i="24"/>
  <c r="AY100" i="22"/>
  <c r="BB88" i="24"/>
  <c r="G95" i="24"/>
  <c r="BO95" i="24" s="1"/>
  <c r="BO90" i="24"/>
  <c r="BF100" i="22"/>
  <c r="BI88" i="24"/>
  <c r="BI100" i="22"/>
  <c r="BL88" i="24"/>
  <c r="AS100" i="22"/>
  <c r="AV88" i="24"/>
  <c r="BQ45" i="24"/>
  <c r="K50" i="24"/>
  <c r="AO44" i="24"/>
  <c r="M44" i="24"/>
  <c r="AM50" i="24"/>
  <c r="BQ50" i="24" s="1"/>
  <c r="BP50" i="24"/>
  <c r="W99" i="22"/>
  <c r="M99" i="22"/>
  <c r="AA99" i="22"/>
  <c r="K99" i="22"/>
  <c r="P99" i="22"/>
  <c r="S99" i="22"/>
  <c r="AB99" i="22"/>
  <c r="G99" i="22"/>
  <c r="U99" i="22"/>
  <c r="AE99" i="22"/>
  <c r="O99" i="22"/>
  <c r="BT57" i="24"/>
  <c r="BS64" i="24"/>
  <c r="AN45" i="24"/>
  <c r="BR44" i="24"/>
  <c r="L45" i="24"/>
  <c r="M43" i="24"/>
  <c r="AO43" i="24"/>
  <c r="BR43" i="24"/>
  <c r="BQ19" i="21"/>
  <c r="J19" i="21"/>
  <c r="CA98" i="22"/>
  <c r="BS98" i="22"/>
  <c r="CM98" i="22"/>
  <c r="CC98" i="22"/>
  <c r="BX98" i="22"/>
  <c r="CE98" i="22"/>
  <c r="CI98" i="22"/>
  <c r="BU98" i="22"/>
  <c r="CJ98" i="22"/>
  <c r="BW98" i="22"/>
  <c r="BO98" i="22"/>
  <c r="BM99" i="22"/>
  <c r="I98" i="22"/>
  <c r="AM99" i="22"/>
  <c r="AC98" i="22"/>
  <c r="BG99" i="22"/>
  <c r="R98" i="22"/>
  <c r="AV99" i="22"/>
  <c r="AI99" i="22"/>
  <c r="AD98" i="22"/>
  <c r="BH99" i="22"/>
  <c r="Q98" i="22"/>
  <c r="AU99" i="22"/>
  <c r="L98" i="22"/>
  <c r="AP99" i="22"/>
  <c r="V98" i="22"/>
  <c r="AZ99" i="22"/>
  <c r="Z98" i="22"/>
  <c r="BD99" i="22"/>
  <c r="N98" i="22"/>
  <c r="AR99" i="22"/>
  <c r="X98" i="22"/>
  <c r="BB99" i="22"/>
  <c r="Y98" i="22"/>
  <c r="BC99" i="22"/>
  <c r="T98" i="22"/>
  <c r="AX99" i="22"/>
  <c r="J98" i="22"/>
  <c r="AN99" i="22"/>
  <c r="F98" i="22"/>
  <c r="AJ99" i="22"/>
  <c r="H98" i="22"/>
  <c r="AL99" i="22"/>
  <c r="AF98" i="22"/>
  <c r="BJ99" i="22"/>
  <c r="BY14" i="21"/>
  <c r="CC14" i="21"/>
  <c r="CI14" i="21"/>
  <c r="CJ14" i="21"/>
  <c r="CE14" i="21"/>
  <c r="CK14" i="21"/>
  <c r="BU14" i="21"/>
  <c r="BQ14" i="21"/>
  <c r="BS14" i="21"/>
  <c r="CQ14" i="21"/>
  <c r="E99" i="22"/>
  <c r="CG14" i="21"/>
  <c r="BT14" i="21"/>
  <c r="CO14" i="21"/>
  <c r="CB14" i="21"/>
  <c r="CN14" i="21"/>
  <c r="BW14" i="21"/>
  <c r="AN19" i="21"/>
  <c r="AJ138" i="22"/>
  <c r="F138" i="22"/>
  <c r="BM138" i="22"/>
  <c r="BL89" i="24" l="1"/>
  <c r="AZ89" i="24"/>
  <c r="AR89" i="24"/>
  <c r="AN89" i="24"/>
  <c r="AW89" i="24"/>
  <c r="AG105" i="22"/>
  <c r="AW90" i="24"/>
  <c r="AV89" i="24"/>
  <c r="BI89" i="24"/>
  <c r="BB89" i="24"/>
  <c r="AT89" i="24"/>
  <c r="BI90" i="24"/>
  <c r="BH89" i="24"/>
  <c r="BD89" i="24"/>
  <c r="AH105" i="22"/>
  <c r="AG144" i="22"/>
  <c r="AG145" i="22" s="1"/>
  <c r="AG146" i="22" s="1"/>
  <c r="AG147" i="22" s="1"/>
  <c r="AK32" i="24"/>
  <c r="F27" i="24"/>
  <c r="BN76" i="24"/>
  <c r="F81" i="24"/>
  <c r="D104" i="22"/>
  <c r="BO27" i="24"/>
  <c r="BL104" i="22" s="1"/>
  <c r="AL88" i="24"/>
  <c r="BL135" i="22"/>
  <c r="C141" i="22"/>
  <c r="AG135" i="22"/>
  <c r="AG141" i="22"/>
  <c r="E135" i="22"/>
  <c r="AS101" i="22"/>
  <c r="BF101" i="22"/>
  <c r="AY101" i="22"/>
  <c r="AQ101" i="22"/>
  <c r="BE101" i="22"/>
  <c r="BA101" i="22"/>
  <c r="BK140" i="22"/>
  <c r="AH135" i="22"/>
  <c r="AH141" i="22"/>
  <c r="BM134" i="22"/>
  <c r="C135" i="22"/>
  <c r="D135" i="22"/>
  <c r="BL141" i="22"/>
  <c r="BI101" i="22"/>
  <c r="AW101" i="22"/>
  <c r="AO101" i="22"/>
  <c r="AK101" i="22"/>
  <c r="AT101" i="22"/>
  <c r="D140" i="22"/>
  <c r="AI135" i="22"/>
  <c r="BK135" i="22"/>
  <c r="AJ139" i="22"/>
  <c r="AI141" i="22"/>
  <c r="E140" i="22"/>
  <c r="BM139" i="22"/>
  <c r="F139" i="22"/>
  <c r="AJ134" i="22"/>
  <c r="BU99" i="22"/>
  <c r="CC99" i="22"/>
  <c r="U100" i="22"/>
  <c r="P100" i="22"/>
  <c r="W100" i="22"/>
  <c r="BO99" i="22"/>
  <c r="CI99" i="22"/>
  <c r="CM99" i="22"/>
  <c r="G100" i="22"/>
  <c r="K100" i="22"/>
  <c r="BW99" i="22"/>
  <c r="CE99" i="22"/>
  <c r="BS99" i="22"/>
  <c r="O100" i="22"/>
  <c r="AB100" i="22"/>
  <c r="AA100" i="22"/>
  <c r="H88" i="24"/>
  <c r="H89" i="24" s="1"/>
  <c r="CJ99" i="22"/>
  <c r="BX99" i="22"/>
  <c r="CA99" i="22"/>
  <c r="AE100" i="22"/>
  <c r="S100" i="22"/>
  <c r="M100" i="22"/>
  <c r="BB100" i="22"/>
  <c r="BE88" i="24"/>
  <c r="AP100" i="22"/>
  <c r="AS88" i="24"/>
  <c r="AJ100" i="22"/>
  <c r="AM88" i="24"/>
  <c r="BD100" i="22"/>
  <c r="BG88" i="24"/>
  <c r="AV100" i="22"/>
  <c r="AY88" i="24"/>
  <c r="AL100" i="22"/>
  <c r="AO88" i="24"/>
  <c r="BG100" i="22"/>
  <c r="BJ88" i="24"/>
  <c r="BJ100" i="22"/>
  <c r="BM88" i="24"/>
  <c r="BM89" i="24" s="1"/>
  <c r="BM90" i="24" s="1"/>
  <c r="AX100" i="22"/>
  <c r="BA88" i="24"/>
  <c r="BH100" i="22"/>
  <c r="BK88" i="24"/>
  <c r="AM100" i="22"/>
  <c r="AP88" i="24"/>
  <c r="AN100" i="22"/>
  <c r="AQ88" i="24"/>
  <c r="BC100" i="22"/>
  <c r="BF88" i="24"/>
  <c r="AR100" i="22"/>
  <c r="AU88" i="24"/>
  <c r="AZ100" i="22"/>
  <c r="BC88" i="24"/>
  <c r="AU100" i="22"/>
  <c r="AX88" i="24"/>
  <c r="L50" i="24"/>
  <c r="N44" i="24"/>
  <c r="AP44" i="24"/>
  <c r="R88" i="24"/>
  <c r="R89" i="24" s="1"/>
  <c r="N88" i="24"/>
  <c r="N89" i="24" s="1"/>
  <c r="P88" i="24"/>
  <c r="P89" i="24" s="1"/>
  <c r="J88" i="24"/>
  <c r="J89" i="24" s="1"/>
  <c r="AH88" i="24"/>
  <c r="AH89" i="24" s="1"/>
  <c r="Z88" i="24"/>
  <c r="Z89" i="24" s="1"/>
  <c r="X88" i="24"/>
  <c r="X89" i="24" s="1"/>
  <c r="V88" i="24"/>
  <c r="V89" i="24" s="1"/>
  <c r="AE88" i="24"/>
  <c r="AE89" i="24" s="1"/>
  <c r="S88" i="24"/>
  <c r="S89" i="24" s="1"/>
  <c r="AD88" i="24"/>
  <c r="AD89" i="24" s="1"/>
  <c r="AF99" i="22"/>
  <c r="T99" i="22"/>
  <c r="X99" i="22"/>
  <c r="Z99" i="22"/>
  <c r="L99" i="22"/>
  <c r="AD99" i="22"/>
  <c r="R99" i="22"/>
  <c r="I99" i="22"/>
  <c r="H99" i="22"/>
  <c r="J99" i="22"/>
  <c r="Y99" i="22"/>
  <c r="N99" i="22"/>
  <c r="V99" i="22"/>
  <c r="Q99" i="22"/>
  <c r="AC99" i="22"/>
  <c r="BT64" i="24"/>
  <c r="BU57" i="24"/>
  <c r="AO45" i="24"/>
  <c r="BS44" i="24"/>
  <c r="N43" i="24"/>
  <c r="AN50" i="24"/>
  <c r="BR45" i="24"/>
  <c r="M45" i="24"/>
  <c r="AP43" i="24"/>
  <c r="BS43" i="24"/>
  <c r="BR19" i="21"/>
  <c r="K19" i="21"/>
  <c r="F99" i="22"/>
  <c r="CG98" i="22"/>
  <c r="CN98" i="22"/>
  <c r="CF98" i="22"/>
  <c r="CL98" i="22"/>
  <c r="CB98" i="22"/>
  <c r="BZ98" i="22"/>
  <c r="BT98" i="22"/>
  <c r="BN98" i="22"/>
  <c r="BV98" i="22"/>
  <c r="CK98" i="22"/>
  <c r="BQ98" i="22"/>
  <c r="BR98" i="22"/>
  <c r="BY98" i="22"/>
  <c r="CD98" i="22"/>
  <c r="BP98" i="22"/>
  <c r="CH98" i="22"/>
  <c r="BM100" i="22"/>
  <c r="AI100" i="22"/>
  <c r="E100" i="22"/>
  <c r="AO19" i="21"/>
  <c r="AK138" i="22"/>
  <c r="BN138" i="22"/>
  <c r="G138" i="22"/>
  <c r="AL89" i="24" l="1"/>
  <c r="AL90" i="24" s="1"/>
  <c r="AH144" i="22"/>
  <c r="AH145" i="22" s="1"/>
  <c r="AH146" i="22" s="1"/>
  <c r="AH147" i="22" s="1"/>
  <c r="BD90" i="24"/>
  <c r="BC89" i="24"/>
  <c r="BC90" i="24" s="1"/>
  <c r="BF89" i="24"/>
  <c r="AP89" i="24"/>
  <c r="AP90" i="24" s="1"/>
  <c r="BB90" i="24"/>
  <c r="BA89" i="24"/>
  <c r="BA90" i="24" s="1"/>
  <c r="AO89" i="24"/>
  <c r="AO90" i="24" s="1"/>
  <c r="BH90" i="24"/>
  <c r="BG89" i="24"/>
  <c r="BG90" i="24" s="1"/>
  <c r="AT90" i="24"/>
  <c r="AS89" i="24"/>
  <c r="AS90" i="24" s="1"/>
  <c r="BN81" i="24"/>
  <c r="G81" i="24"/>
  <c r="AG106" i="22"/>
  <c r="AH106" i="22"/>
  <c r="AX89" i="24"/>
  <c r="AX90" i="24" s="1"/>
  <c r="AV90" i="24"/>
  <c r="AU89" i="24"/>
  <c r="AU90" i="24" s="1"/>
  <c r="AR90" i="24"/>
  <c r="AQ89" i="24"/>
  <c r="AQ90" i="24" s="1"/>
  <c r="BL90" i="24"/>
  <c r="BK89" i="24"/>
  <c r="BK90" i="24" s="1"/>
  <c r="BJ89" i="24"/>
  <c r="BJ90" i="24" s="1"/>
  <c r="AZ90" i="24"/>
  <c r="AY89" i="24"/>
  <c r="AY90" i="24" s="1"/>
  <c r="AN90" i="24"/>
  <c r="AM89" i="24"/>
  <c r="AM90" i="24" s="1"/>
  <c r="BF90" i="24"/>
  <c r="BE89" i="24"/>
  <c r="BE90" i="24" s="1"/>
  <c r="BN27" i="24"/>
  <c r="BK104" i="22" s="1"/>
  <c r="F32" i="24"/>
  <c r="C104" i="22"/>
  <c r="BZ88" i="24"/>
  <c r="D105" i="22"/>
  <c r="BL105" i="22"/>
  <c r="BP88" i="24"/>
  <c r="AU101" i="22"/>
  <c r="AR101" i="22"/>
  <c r="AN101" i="22"/>
  <c r="BH101" i="22"/>
  <c r="BJ101" i="22"/>
  <c r="BG101" i="22"/>
  <c r="AV101" i="22"/>
  <c r="AJ101" i="22"/>
  <c r="BB101" i="22"/>
  <c r="D141" i="22"/>
  <c r="AZ101" i="22"/>
  <c r="BC101" i="22"/>
  <c r="AM101" i="22"/>
  <c r="AX101" i="22"/>
  <c r="AL101" i="22"/>
  <c r="BD101" i="22"/>
  <c r="AP101" i="22"/>
  <c r="BK141" i="22"/>
  <c r="BM135" i="22"/>
  <c r="BN139" i="22"/>
  <c r="AJ135" i="22"/>
  <c r="E141" i="22"/>
  <c r="AK139" i="22"/>
  <c r="F140" i="22"/>
  <c r="BM140" i="22"/>
  <c r="G139" i="22"/>
  <c r="AJ140" i="22"/>
  <c r="H90" i="24"/>
  <c r="CH99" i="22"/>
  <c r="BN99" i="22"/>
  <c r="CL99" i="22"/>
  <c r="F100" i="22"/>
  <c r="N100" i="22"/>
  <c r="I100" i="22"/>
  <c r="Z100" i="22"/>
  <c r="M101" i="22"/>
  <c r="AE101" i="22"/>
  <c r="CA100" i="22"/>
  <c r="CJ100" i="22"/>
  <c r="AA101" i="22"/>
  <c r="O101" i="22"/>
  <c r="CE100" i="22"/>
  <c r="K101" i="22"/>
  <c r="CM100" i="22"/>
  <c r="BO100" i="22"/>
  <c r="P101" i="22"/>
  <c r="CC100" i="22"/>
  <c r="BR99" i="22"/>
  <c r="BP99" i="22"/>
  <c r="BQ99" i="22"/>
  <c r="BT99" i="22"/>
  <c r="CF99" i="22"/>
  <c r="AC100" i="22"/>
  <c r="Y100" i="22"/>
  <c r="R100" i="22"/>
  <c r="X100" i="22"/>
  <c r="CD99" i="22"/>
  <c r="BZ99" i="22"/>
  <c r="J100" i="22"/>
  <c r="AD100" i="22"/>
  <c r="T100" i="22"/>
  <c r="S101" i="22"/>
  <c r="BX100" i="22"/>
  <c r="AB101" i="22"/>
  <c r="BS100" i="22"/>
  <c r="BW100" i="22"/>
  <c r="G101" i="22"/>
  <c r="CI100" i="22"/>
  <c r="W101" i="22"/>
  <c r="U101" i="22"/>
  <c r="BU100" i="22"/>
  <c r="CK99" i="22"/>
  <c r="CN99" i="22"/>
  <c r="Q100" i="22"/>
  <c r="BY99" i="22"/>
  <c r="BV99" i="22"/>
  <c r="CB99" i="22"/>
  <c r="CG99" i="22"/>
  <c r="V100" i="22"/>
  <c r="H100" i="22"/>
  <c r="L100" i="22"/>
  <c r="AF100" i="22"/>
  <c r="BS45" i="24"/>
  <c r="M50" i="24"/>
  <c r="AQ44" i="24"/>
  <c r="O44" i="24"/>
  <c r="CN117" i="24"/>
  <c r="CF88" i="24"/>
  <c r="CP88" i="24"/>
  <c r="CM88" i="24"/>
  <c r="CH88" i="24"/>
  <c r="BV88" i="24"/>
  <c r="BR88" i="24"/>
  <c r="CL88" i="24"/>
  <c r="CA88" i="24"/>
  <c r="CD88" i="24"/>
  <c r="O88" i="24"/>
  <c r="O89" i="24" s="1"/>
  <c r="BX88" i="24"/>
  <c r="I88" i="24"/>
  <c r="I89" i="24" s="1"/>
  <c r="AB88" i="24"/>
  <c r="AB89" i="24" s="1"/>
  <c r="AF88" i="24"/>
  <c r="AF89" i="24" s="1"/>
  <c r="AG88" i="24"/>
  <c r="AG89" i="24" s="1"/>
  <c r="W88" i="24"/>
  <c r="W89" i="24" s="1"/>
  <c r="Q88" i="24"/>
  <c r="Q89" i="24" s="1"/>
  <c r="L88" i="24"/>
  <c r="L89" i="24" s="1"/>
  <c r="AC88" i="24"/>
  <c r="AC89" i="24" s="1"/>
  <c r="AI88" i="24"/>
  <c r="AI89" i="24" s="1"/>
  <c r="T88" i="24"/>
  <c r="T89" i="24" s="1"/>
  <c r="M88" i="24"/>
  <c r="M89" i="24" s="1"/>
  <c r="U88" i="24"/>
  <c r="U89" i="24" s="1"/>
  <c r="AA88" i="24"/>
  <c r="AA89" i="24" s="1"/>
  <c r="Y88" i="24"/>
  <c r="Y89" i="24" s="1"/>
  <c r="K88" i="24"/>
  <c r="K89" i="24" s="1"/>
  <c r="BV57" i="24"/>
  <c r="BU64" i="24"/>
  <c r="AP45" i="24"/>
  <c r="BT44" i="24"/>
  <c r="O43" i="24"/>
  <c r="AQ43" i="24"/>
  <c r="BT43" i="24"/>
  <c r="AO50" i="24"/>
  <c r="BR50" i="24"/>
  <c r="N45" i="24"/>
  <c r="BS19" i="21"/>
  <c r="L19" i="21"/>
  <c r="BM101" i="22"/>
  <c r="AI101" i="22"/>
  <c r="E101" i="22"/>
  <c r="AP19" i="21"/>
  <c r="AL138" i="22"/>
  <c r="H138" i="22"/>
  <c r="BO138" i="22"/>
  <c r="C144" i="22" l="1"/>
  <c r="BN32" i="24"/>
  <c r="BK144" i="22" s="1"/>
  <c r="BK145" i="22" s="1"/>
  <c r="BK146" i="22" s="1"/>
  <c r="BK147" i="22" s="1"/>
  <c r="G32" i="24"/>
  <c r="BP90" i="24"/>
  <c r="AH107" i="22"/>
  <c r="H81" i="24"/>
  <c r="BP81" i="24" s="1"/>
  <c r="BO81" i="24"/>
  <c r="C105" i="22"/>
  <c r="AL95" i="24"/>
  <c r="AM95" i="24" s="1"/>
  <c r="AN95" i="24" s="1"/>
  <c r="AO95" i="24" s="1"/>
  <c r="AP95" i="24" s="1"/>
  <c r="AQ95" i="24" s="1"/>
  <c r="AR95" i="24" s="1"/>
  <c r="AS95" i="24" s="1"/>
  <c r="AT95" i="24" s="1"/>
  <c r="AU95" i="24" s="1"/>
  <c r="AV95" i="24" s="1"/>
  <c r="AW95" i="24" s="1"/>
  <c r="AX95" i="24" s="1"/>
  <c r="AY95" i="24" s="1"/>
  <c r="AZ95" i="24" s="1"/>
  <c r="BA95" i="24" s="1"/>
  <c r="BB95" i="24" s="1"/>
  <c r="BC95" i="24" s="1"/>
  <c r="BD95" i="24" s="1"/>
  <c r="BE95" i="24" s="1"/>
  <c r="BF95" i="24" s="1"/>
  <c r="BG95" i="24" s="1"/>
  <c r="BH95" i="24" s="1"/>
  <c r="BI95" i="24" s="1"/>
  <c r="BJ95" i="24" s="1"/>
  <c r="BK95" i="24" s="1"/>
  <c r="BL95" i="24" s="1"/>
  <c r="BM95" i="24" s="1"/>
  <c r="AL27" i="24"/>
  <c r="BP89" i="24"/>
  <c r="BK105" i="22"/>
  <c r="AG107" i="22"/>
  <c r="I90" i="24"/>
  <c r="BQ90" i="24" s="1"/>
  <c r="CQ88" i="24"/>
  <c r="BS89" i="24"/>
  <c r="CA89" i="24"/>
  <c r="BW89" i="24"/>
  <c r="H27" i="24"/>
  <c r="E104" i="22" s="1"/>
  <c r="E105" i="22" s="1"/>
  <c r="BL106" i="22"/>
  <c r="CG89" i="24"/>
  <c r="BY89" i="24"/>
  <c r="D106" i="22"/>
  <c r="AF90" i="24"/>
  <c r="CN90" i="24" s="1"/>
  <c r="AE90" i="24"/>
  <c r="CM90" i="24" s="1"/>
  <c r="H95" i="24"/>
  <c r="BP95" i="24" s="1"/>
  <c r="AK140" i="22"/>
  <c r="BO139" i="22"/>
  <c r="BM141" i="22"/>
  <c r="H139" i="22"/>
  <c r="AL139" i="22"/>
  <c r="AJ141" i="22"/>
  <c r="G140" i="22"/>
  <c r="F141" i="22"/>
  <c r="BN140" i="22"/>
  <c r="AF101" i="22"/>
  <c r="H101" i="22"/>
  <c r="CG100" i="22"/>
  <c r="BV100" i="22"/>
  <c r="X101" i="22"/>
  <c r="Y101" i="22"/>
  <c r="CF100" i="22"/>
  <c r="BQ100" i="22"/>
  <c r="BR100" i="22"/>
  <c r="CM101" i="22"/>
  <c r="CE101" i="22"/>
  <c r="CA101" i="22"/>
  <c r="I101" i="22"/>
  <c r="F101" i="22"/>
  <c r="BN100" i="22"/>
  <c r="Q101" i="22"/>
  <c r="CK100" i="22"/>
  <c r="CI101" i="22"/>
  <c r="BW101" i="22"/>
  <c r="BX101" i="22"/>
  <c r="T101" i="22"/>
  <c r="J101" i="22"/>
  <c r="CD100" i="22"/>
  <c r="L101" i="22"/>
  <c r="V101" i="22"/>
  <c r="CB100" i="22"/>
  <c r="BY100" i="22"/>
  <c r="R101" i="22"/>
  <c r="AC101" i="22"/>
  <c r="BT100" i="22"/>
  <c r="BP100" i="22"/>
  <c r="CC101" i="22"/>
  <c r="BO101" i="22"/>
  <c r="CJ101" i="22"/>
  <c r="Z101" i="22"/>
  <c r="N101" i="22"/>
  <c r="CL100" i="22"/>
  <c r="CH100" i="22"/>
  <c r="CN100" i="22"/>
  <c r="BU101" i="22"/>
  <c r="BS101" i="22"/>
  <c r="AD101" i="22"/>
  <c r="BZ100" i="22"/>
  <c r="N50" i="24"/>
  <c r="CQ89" i="24"/>
  <c r="BQ89" i="24"/>
  <c r="BT45" i="24"/>
  <c r="P44" i="24"/>
  <c r="AR44" i="24"/>
  <c r="S90" i="24"/>
  <c r="CA90" i="24" s="1"/>
  <c r="K90" i="24"/>
  <c r="BS90" i="24" s="1"/>
  <c r="CA117" i="24"/>
  <c r="BW117" i="24"/>
  <c r="BS117" i="24"/>
  <c r="BY117" i="24"/>
  <c r="CB117" i="24"/>
  <c r="Z90" i="24"/>
  <c r="CH90" i="24" s="1"/>
  <c r="U90" i="24"/>
  <c r="CC90" i="24" s="1"/>
  <c r="BZ89" i="24"/>
  <c r="CK89" i="24"/>
  <c r="CQ117" i="24"/>
  <c r="CI117" i="24"/>
  <c r="CE117" i="24"/>
  <c r="CG117" i="24"/>
  <c r="CM117" i="24"/>
  <c r="BQ117" i="24"/>
  <c r="I122" i="24"/>
  <c r="BW88" i="24"/>
  <c r="CI88" i="24"/>
  <c r="CE88" i="24"/>
  <c r="T90" i="24"/>
  <c r="CB90" i="24" s="1"/>
  <c r="CB89" i="24"/>
  <c r="CM89" i="24"/>
  <c r="CG88" i="24"/>
  <c r="BY88" i="24"/>
  <c r="BQ88" i="24"/>
  <c r="CB88" i="24"/>
  <c r="CC88" i="24"/>
  <c r="CK88" i="24"/>
  <c r="CO88" i="24"/>
  <c r="AA90" i="24"/>
  <c r="CI90" i="24" s="1"/>
  <c r="CI89" i="24"/>
  <c r="CJ88" i="24"/>
  <c r="BS88" i="24"/>
  <c r="BU88" i="24"/>
  <c r="BT88" i="24"/>
  <c r="CN88" i="24"/>
  <c r="CE89" i="24"/>
  <c r="W90" i="24"/>
  <c r="CE90" i="24" s="1"/>
  <c r="BW57" i="24"/>
  <c r="BV64" i="24"/>
  <c r="AQ45" i="24"/>
  <c r="BU44" i="24"/>
  <c r="P43" i="24"/>
  <c r="AR43" i="24"/>
  <c r="BU43" i="24"/>
  <c r="AP50" i="24"/>
  <c r="BS50" i="24"/>
  <c r="O45" i="24"/>
  <c r="BT19" i="21"/>
  <c r="M19" i="21"/>
  <c r="AQ19" i="21"/>
  <c r="AM138" i="22"/>
  <c r="BP138" i="22"/>
  <c r="I138" i="22"/>
  <c r="AI104" i="22" l="1"/>
  <c r="AL32" i="24"/>
  <c r="BK106" i="22"/>
  <c r="D144" i="22"/>
  <c r="BO32" i="24"/>
  <c r="BL144" i="22" s="1"/>
  <c r="BL145" i="22" s="1"/>
  <c r="BL146" i="22" s="1"/>
  <c r="BL147" i="22" s="1"/>
  <c r="C106" i="22"/>
  <c r="C145" i="22"/>
  <c r="H32" i="24"/>
  <c r="BP27" i="24"/>
  <c r="BM104" i="22" s="1"/>
  <c r="BM105" i="22" s="1"/>
  <c r="Q90" i="24"/>
  <c r="BY90" i="24" s="1"/>
  <c r="Y90" i="24"/>
  <c r="CG90" i="24" s="1"/>
  <c r="BL107" i="22"/>
  <c r="D107" i="22"/>
  <c r="CN89" i="24"/>
  <c r="I95" i="24"/>
  <c r="BQ95" i="24" s="1"/>
  <c r="BN141" i="22"/>
  <c r="BO140" i="22"/>
  <c r="G141" i="22"/>
  <c r="AL140" i="22"/>
  <c r="BP139" i="22"/>
  <c r="AM139" i="22"/>
  <c r="I139" i="22"/>
  <c r="H140" i="22"/>
  <c r="AK141" i="22"/>
  <c r="E106" i="22"/>
  <c r="CH101" i="22"/>
  <c r="BT101" i="22"/>
  <c r="CB101" i="22"/>
  <c r="BQ101" i="22"/>
  <c r="BV101" i="22"/>
  <c r="CL101" i="22"/>
  <c r="BP101" i="22"/>
  <c r="BY101" i="22"/>
  <c r="CD101" i="22"/>
  <c r="CK101" i="22"/>
  <c r="BN101" i="22"/>
  <c r="BR101" i="22"/>
  <c r="CF101" i="22"/>
  <c r="CG101" i="22"/>
  <c r="BZ101" i="22"/>
  <c r="CN101" i="22"/>
  <c r="O50" i="24"/>
  <c r="O90" i="24"/>
  <c r="BW90" i="24" s="1"/>
  <c r="AI90" i="24"/>
  <c r="CQ90" i="24" s="1"/>
  <c r="BU45" i="24"/>
  <c r="AS44" i="24"/>
  <c r="Q44" i="24"/>
  <c r="AC90" i="24"/>
  <c r="CK90" i="24" s="1"/>
  <c r="R90" i="24"/>
  <c r="BZ90" i="24" s="1"/>
  <c r="CH89" i="24"/>
  <c r="BQ122" i="24"/>
  <c r="CD117" i="24"/>
  <c r="BR117" i="24"/>
  <c r="BZ117" i="24"/>
  <c r="CH117" i="24"/>
  <c r="CO117" i="24"/>
  <c r="BV117" i="24"/>
  <c r="CC89" i="24"/>
  <c r="CP117" i="24"/>
  <c r="CJ117" i="24"/>
  <c r="BX117" i="24"/>
  <c r="CL117" i="24"/>
  <c r="CF117" i="24"/>
  <c r="CK117" i="24"/>
  <c r="CC117" i="24"/>
  <c r="BU117" i="24"/>
  <c r="BT117" i="24"/>
  <c r="M90" i="24"/>
  <c r="BU90" i="24" s="1"/>
  <c r="BU89" i="24"/>
  <c r="L90" i="24"/>
  <c r="BT90" i="24" s="1"/>
  <c r="BT89" i="24"/>
  <c r="X90" i="24"/>
  <c r="CF90" i="24" s="1"/>
  <c r="CF89" i="24"/>
  <c r="AD90" i="24"/>
  <c r="CL90" i="24" s="1"/>
  <c r="CL89" i="24"/>
  <c r="AG90" i="24"/>
  <c r="CO90" i="24" s="1"/>
  <c r="CO89" i="24"/>
  <c r="N90" i="24"/>
  <c r="BV90" i="24" s="1"/>
  <c r="BV89" i="24"/>
  <c r="J90" i="24"/>
  <c r="BR89" i="24"/>
  <c r="AB90" i="24"/>
  <c r="CJ90" i="24" s="1"/>
  <c r="CJ89" i="24"/>
  <c r="P90" i="24"/>
  <c r="BX90" i="24" s="1"/>
  <c r="BX89" i="24"/>
  <c r="AH90" i="24"/>
  <c r="CP90" i="24" s="1"/>
  <c r="CP89" i="24"/>
  <c r="V90" i="24"/>
  <c r="CD90" i="24" s="1"/>
  <c r="CD89" i="24"/>
  <c r="BW64" i="24"/>
  <c r="BX57" i="24"/>
  <c r="Q43" i="24"/>
  <c r="AS43" i="24"/>
  <c r="BV43" i="24"/>
  <c r="AR45" i="24"/>
  <c r="BV44" i="24"/>
  <c r="AQ50" i="24"/>
  <c r="BT50" i="24"/>
  <c r="P45" i="24"/>
  <c r="BU19" i="21"/>
  <c r="N19" i="21"/>
  <c r="AR19" i="21"/>
  <c r="AN138" i="22"/>
  <c r="J138" i="22"/>
  <c r="BQ138" i="22"/>
  <c r="BP32" i="24" l="1"/>
  <c r="BM144" i="22" s="1"/>
  <c r="C107" i="22"/>
  <c r="BK107" i="22"/>
  <c r="AI144" i="22"/>
  <c r="AI145" i="22" s="1"/>
  <c r="AI146" i="22" s="1"/>
  <c r="AI147" i="22" s="1"/>
  <c r="C146" i="22"/>
  <c r="D145" i="22"/>
  <c r="AI105" i="22"/>
  <c r="E144" i="22"/>
  <c r="E145" i="22" s="1"/>
  <c r="J95" i="24"/>
  <c r="K95" i="24" s="1"/>
  <c r="L95" i="24" s="1"/>
  <c r="M95" i="24" s="1"/>
  <c r="N95" i="24" s="1"/>
  <c r="O95" i="24" s="1"/>
  <c r="P95" i="24" s="1"/>
  <c r="Q95" i="24" s="1"/>
  <c r="R95" i="24" s="1"/>
  <c r="S95" i="24" s="1"/>
  <c r="T95" i="24" s="1"/>
  <c r="U95" i="24" s="1"/>
  <c r="V95" i="24" s="1"/>
  <c r="W95" i="24" s="1"/>
  <c r="X95" i="24" s="1"/>
  <c r="Y95" i="24" s="1"/>
  <c r="Z95" i="24" s="1"/>
  <c r="AA95" i="24" s="1"/>
  <c r="AB95" i="24" s="1"/>
  <c r="AC95" i="24" s="1"/>
  <c r="AD95" i="24" s="1"/>
  <c r="AE95" i="24" s="1"/>
  <c r="AF95" i="24" s="1"/>
  <c r="AG95" i="24" s="1"/>
  <c r="AH95" i="24" s="1"/>
  <c r="AI95" i="24" s="1"/>
  <c r="J139" i="22"/>
  <c r="AN139" i="22"/>
  <c r="AM140" i="22"/>
  <c r="H141" i="22"/>
  <c r="I140" i="22"/>
  <c r="AL141" i="22"/>
  <c r="BO141" i="22"/>
  <c r="BP140" i="22"/>
  <c r="BQ139" i="22"/>
  <c r="E107" i="22"/>
  <c r="BM106" i="22"/>
  <c r="P50" i="24"/>
  <c r="BV45" i="24"/>
  <c r="R44" i="24"/>
  <c r="AT44" i="24"/>
  <c r="J122" i="24"/>
  <c r="BR90" i="24"/>
  <c r="BY57" i="24"/>
  <c r="BX64" i="24"/>
  <c r="Q45" i="24"/>
  <c r="AR50" i="24"/>
  <c r="BU50" i="24"/>
  <c r="AS45" i="24"/>
  <c r="BW44" i="24"/>
  <c r="R43" i="24"/>
  <c r="AT43" i="24"/>
  <c r="BW43" i="24"/>
  <c r="BV19" i="21"/>
  <c r="O19" i="21"/>
  <c r="AS19" i="21"/>
  <c r="AO138" i="22"/>
  <c r="BR138" i="22"/>
  <c r="K138" i="22"/>
  <c r="AI106" i="22" l="1"/>
  <c r="C147" i="22"/>
  <c r="D146" i="22"/>
  <c r="BM107" i="22"/>
  <c r="AO139" i="22"/>
  <c r="BR139" i="22"/>
  <c r="BP141" i="22"/>
  <c r="I141" i="22"/>
  <c r="AM141" i="22"/>
  <c r="AN140" i="22"/>
  <c r="BM145" i="22"/>
  <c r="K139" i="22"/>
  <c r="BQ140" i="22"/>
  <c r="J140" i="22"/>
  <c r="E146" i="22"/>
  <c r="Q50" i="24"/>
  <c r="BW45" i="24"/>
  <c r="S44" i="24"/>
  <c r="AU44" i="24"/>
  <c r="K122" i="24"/>
  <c r="BR122" i="24"/>
  <c r="BR95" i="24"/>
  <c r="BY64" i="24"/>
  <c r="BZ57" i="24"/>
  <c r="AT45" i="24"/>
  <c r="BX44" i="24"/>
  <c r="S43" i="24"/>
  <c r="AS50" i="24"/>
  <c r="BV50" i="24"/>
  <c r="AU43" i="24"/>
  <c r="BX43" i="24"/>
  <c r="R45" i="24"/>
  <c r="BW19" i="21"/>
  <c r="P19" i="21"/>
  <c r="AT19" i="21"/>
  <c r="AP138" i="22"/>
  <c r="L138" i="22"/>
  <c r="BS138" i="22"/>
  <c r="D147" i="22" l="1"/>
  <c r="AI107" i="22"/>
  <c r="BS139" i="22"/>
  <c r="J141" i="22"/>
  <c r="AO140" i="22"/>
  <c r="AP139" i="22"/>
  <c r="BQ141" i="22"/>
  <c r="BM146" i="22"/>
  <c r="BR140" i="22"/>
  <c r="K140" i="22"/>
  <c r="AN141" i="22"/>
  <c r="L139" i="22"/>
  <c r="E147" i="22"/>
  <c r="R50" i="24"/>
  <c r="BX45" i="24"/>
  <c r="AV44" i="24"/>
  <c r="T44" i="24"/>
  <c r="BS122" i="24"/>
  <c r="L122" i="24"/>
  <c r="BS95" i="24"/>
  <c r="CA57" i="24"/>
  <c r="BZ64" i="24"/>
  <c r="AV43" i="24"/>
  <c r="BY43" i="24"/>
  <c r="T43" i="24"/>
  <c r="AT50" i="24"/>
  <c r="BW50" i="24"/>
  <c r="AU45" i="24"/>
  <c r="BY44" i="24"/>
  <c r="S45" i="24"/>
  <c r="BX19" i="21"/>
  <c r="Q19" i="21"/>
  <c r="AU19" i="21"/>
  <c r="AQ138" i="22"/>
  <c r="BT138" i="22"/>
  <c r="M138" i="22"/>
  <c r="K141" i="22" l="1"/>
  <c r="BM147" i="22"/>
  <c r="BT139" i="22"/>
  <c r="AQ139" i="22"/>
  <c r="AP140" i="22"/>
  <c r="M139" i="22"/>
  <c r="L140" i="22"/>
  <c r="BR141" i="22"/>
  <c r="AO141" i="22"/>
  <c r="BS140" i="22"/>
  <c r="S50" i="24"/>
  <c r="BY45" i="24"/>
  <c r="AW44" i="24"/>
  <c r="U44" i="24"/>
  <c r="M122" i="24"/>
  <c r="BT122" i="24"/>
  <c r="BT95" i="24"/>
  <c r="CA64" i="24"/>
  <c r="CB57" i="24"/>
  <c r="AU50" i="24"/>
  <c r="BX50" i="24"/>
  <c r="AV45" i="24"/>
  <c r="BZ44" i="24"/>
  <c r="AW43" i="24"/>
  <c r="BZ43" i="24"/>
  <c r="T45" i="24"/>
  <c r="U43" i="24"/>
  <c r="BY19" i="21"/>
  <c r="R19" i="21"/>
  <c r="AV19" i="21"/>
  <c r="AR138" i="22"/>
  <c r="N138" i="22"/>
  <c r="BU138" i="22"/>
  <c r="BS141" i="22" l="1"/>
  <c r="L141" i="22"/>
  <c r="AP141" i="22"/>
  <c r="BT140" i="22"/>
  <c r="AR139" i="22"/>
  <c r="BU139" i="22"/>
  <c r="N139" i="22"/>
  <c r="M140" i="22"/>
  <c r="AQ140" i="22"/>
  <c r="T50" i="24"/>
  <c r="BZ45" i="24"/>
  <c r="AX44" i="24"/>
  <c r="V44" i="24"/>
  <c r="N122" i="24"/>
  <c r="BU122" i="24"/>
  <c r="BU95" i="24"/>
  <c r="CB64" i="24"/>
  <c r="CC57" i="24"/>
  <c r="V43" i="24"/>
  <c r="AX43" i="24"/>
  <c r="CA43" i="24"/>
  <c r="AV50" i="24"/>
  <c r="BY50" i="24"/>
  <c r="AW45" i="24"/>
  <c r="CA44" i="24"/>
  <c r="U45" i="24"/>
  <c r="BZ19" i="21"/>
  <c r="S19" i="21"/>
  <c r="AW19" i="21"/>
  <c r="AS138" i="22"/>
  <c r="BV138" i="22"/>
  <c r="O138" i="22"/>
  <c r="AS139" i="22" l="1"/>
  <c r="O139" i="22"/>
  <c r="M141" i="22"/>
  <c r="BU140" i="22"/>
  <c r="BT141" i="22"/>
  <c r="BV139" i="22"/>
  <c r="AQ141" i="22"/>
  <c r="N140" i="22"/>
  <c r="AR140" i="22"/>
  <c r="U50" i="24"/>
  <c r="CA45" i="24"/>
  <c r="W44" i="24"/>
  <c r="AY44" i="24"/>
  <c r="O122" i="24"/>
  <c r="BV122" i="24"/>
  <c r="BV95" i="24"/>
  <c r="CD57" i="24"/>
  <c r="CC64" i="24"/>
  <c r="V45" i="24"/>
  <c r="AX45" i="24"/>
  <c r="CB44" i="24"/>
  <c r="AW50" i="24"/>
  <c r="BZ50" i="24"/>
  <c r="AY43" i="24"/>
  <c r="CB43" i="24"/>
  <c r="W43" i="24"/>
  <c r="CA19" i="21"/>
  <c r="T19" i="21"/>
  <c r="AX19" i="21"/>
  <c r="AT138" i="22"/>
  <c r="P138" i="22"/>
  <c r="BW138" i="22"/>
  <c r="N141" i="22" l="1"/>
  <c r="BV140" i="22"/>
  <c r="BU141" i="22"/>
  <c r="AS140" i="22"/>
  <c r="BW139" i="22"/>
  <c r="AT139" i="22"/>
  <c r="P139" i="22"/>
  <c r="AR141" i="22"/>
  <c r="O140" i="22"/>
  <c r="V50" i="24"/>
  <c r="CB45" i="24"/>
  <c r="AZ44" i="24"/>
  <c r="X44" i="24"/>
  <c r="BW122" i="24"/>
  <c r="P122" i="24"/>
  <c r="BW95" i="24"/>
  <c r="CD64" i="24"/>
  <c r="CE57" i="24"/>
  <c r="X43" i="24"/>
  <c r="AZ43" i="24"/>
  <c r="CC43" i="24"/>
  <c r="W45" i="24"/>
  <c r="AY45" i="24"/>
  <c r="CC44" i="24"/>
  <c r="AX50" i="24"/>
  <c r="CA50" i="24"/>
  <c r="CB19" i="21"/>
  <c r="U19" i="21"/>
  <c r="AY19" i="21"/>
  <c r="AU138" i="22"/>
  <c r="BX138" i="22"/>
  <c r="Q138" i="22"/>
  <c r="AT140" i="22" l="1"/>
  <c r="AS141" i="22"/>
  <c r="BV141" i="22"/>
  <c r="Q139" i="22"/>
  <c r="BX139" i="22"/>
  <c r="AU139" i="22"/>
  <c r="O141" i="22"/>
  <c r="P140" i="22"/>
  <c r="BW140" i="22"/>
  <c r="W50" i="24"/>
  <c r="CC45" i="24"/>
  <c r="Y44" i="24"/>
  <c r="BA44" i="24"/>
  <c r="Q122" i="24"/>
  <c r="BX122" i="24"/>
  <c r="BX95" i="24"/>
  <c r="CF57" i="24"/>
  <c r="CE64" i="24"/>
  <c r="AZ45" i="24"/>
  <c r="CD44" i="24"/>
  <c r="AY50" i="24"/>
  <c r="CB50" i="24"/>
  <c r="X45" i="24"/>
  <c r="BA43" i="24"/>
  <c r="CD43" i="24"/>
  <c r="Y43" i="24"/>
  <c r="CC19" i="21"/>
  <c r="V19" i="21"/>
  <c r="AZ19" i="21"/>
  <c r="AV138" i="22"/>
  <c r="R138" i="22"/>
  <c r="BY138" i="22"/>
  <c r="BY139" i="22" l="1"/>
  <c r="R139" i="22"/>
  <c r="P141" i="22"/>
  <c r="AU140" i="22"/>
  <c r="Q140" i="22"/>
  <c r="AV139" i="22"/>
  <c r="BW141" i="22"/>
  <c r="BX140" i="22"/>
  <c r="AT141" i="22"/>
  <c r="X50" i="24"/>
  <c r="CD45" i="24"/>
  <c r="BB44" i="24"/>
  <c r="Z44" i="24"/>
  <c r="R122" i="24"/>
  <c r="BY122" i="24"/>
  <c r="BY95" i="24"/>
  <c r="CF64" i="24"/>
  <c r="CG57" i="24"/>
  <c r="BB43" i="24"/>
  <c r="CE43" i="24"/>
  <c r="Z43" i="24"/>
  <c r="AZ50" i="24"/>
  <c r="CC50" i="24"/>
  <c r="Y45" i="24"/>
  <c r="BA45" i="24"/>
  <c r="CE44" i="24"/>
  <c r="CD19" i="21"/>
  <c r="W19" i="21"/>
  <c r="BA19" i="21"/>
  <c r="AW138" i="22"/>
  <c r="BZ138" i="22"/>
  <c r="S138" i="22"/>
  <c r="BZ139" i="22" l="1"/>
  <c r="AW139" i="22"/>
  <c r="BX141" i="22"/>
  <c r="AV140" i="22"/>
  <c r="AU141" i="22"/>
  <c r="S139" i="22"/>
  <c r="Q141" i="22"/>
  <c r="R140" i="22"/>
  <c r="BY140" i="22"/>
  <c r="Y50" i="24"/>
  <c r="CE45" i="24"/>
  <c r="BC44" i="24"/>
  <c r="AA44" i="24"/>
  <c r="S122" i="24"/>
  <c r="BZ122" i="24"/>
  <c r="BZ95" i="24"/>
  <c r="CG64" i="24"/>
  <c r="CH57" i="24"/>
  <c r="AA43" i="24"/>
  <c r="BA50" i="24"/>
  <c r="CD50" i="24"/>
  <c r="BB45" i="24"/>
  <c r="CF44" i="24"/>
  <c r="Z45" i="24"/>
  <c r="BC43" i="24"/>
  <c r="CF43" i="24"/>
  <c r="CE19" i="21"/>
  <c r="X19" i="21"/>
  <c r="BB19" i="21"/>
  <c r="AX138" i="22"/>
  <c r="T138" i="22"/>
  <c r="CA138" i="22"/>
  <c r="Z50" i="24" l="1"/>
  <c r="T139" i="22"/>
  <c r="AX139" i="22"/>
  <c r="BY141" i="22"/>
  <c r="S140" i="22"/>
  <c r="AW140" i="22"/>
  <c r="CA139" i="22"/>
  <c r="R141" i="22"/>
  <c r="AV141" i="22"/>
  <c r="BZ140" i="22"/>
  <c r="CF45" i="24"/>
  <c r="BD44" i="24"/>
  <c r="AB44" i="24"/>
  <c r="CA122" i="24"/>
  <c r="T122" i="24"/>
  <c r="CA95" i="24"/>
  <c r="CI57" i="24"/>
  <c r="CH64" i="24"/>
  <c r="BC45" i="24"/>
  <c r="CG44" i="24"/>
  <c r="BB50" i="24"/>
  <c r="CE50" i="24"/>
  <c r="BD43" i="24"/>
  <c r="CG43" i="24"/>
  <c r="AA45" i="24"/>
  <c r="AB43" i="24"/>
  <c r="CF19" i="21"/>
  <c r="Y19" i="21"/>
  <c r="BC19" i="21"/>
  <c r="AY138" i="22"/>
  <c r="CB138" i="22"/>
  <c r="U138" i="22"/>
  <c r="AA50" i="24" l="1"/>
  <c r="U139" i="22"/>
  <c r="BZ141" i="22"/>
  <c r="AX140" i="22"/>
  <c r="AY139" i="22"/>
  <c r="CB139" i="22"/>
  <c r="CA140" i="22"/>
  <c r="S141" i="22"/>
  <c r="AW141" i="22"/>
  <c r="T140" i="22"/>
  <c r="CG45" i="24"/>
  <c r="AC44" i="24"/>
  <c r="BE44" i="24"/>
  <c r="U122" i="24"/>
  <c r="CB122" i="24"/>
  <c r="CB95" i="24"/>
  <c r="CI64" i="24"/>
  <c r="CJ57" i="24"/>
  <c r="AC43" i="24"/>
  <c r="BC50" i="24"/>
  <c r="CF50" i="24"/>
  <c r="BD45" i="24"/>
  <c r="CH44" i="24"/>
  <c r="AB45" i="24"/>
  <c r="BE43" i="24"/>
  <c r="CH43" i="24"/>
  <c r="CG19" i="21"/>
  <c r="Z19" i="21"/>
  <c r="BD19" i="21"/>
  <c r="AZ138" i="22"/>
  <c r="V138" i="22"/>
  <c r="CC138" i="22"/>
  <c r="AB50" i="24" l="1"/>
  <c r="V139" i="22"/>
  <c r="T141" i="22"/>
  <c r="CB140" i="22"/>
  <c r="AY140" i="22"/>
  <c r="CC139" i="22"/>
  <c r="AZ139" i="22"/>
  <c r="CA141" i="22"/>
  <c r="AX141" i="22"/>
  <c r="U140" i="22"/>
  <c r="CH45" i="24"/>
  <c r="BF44" i="24"/>
  <c r="AD44" i="24"/>
  <c r="V122" i="24"/>
  <c r="CC122" i="24"/>
  <c r="CC95" i="24"/>
  <c r="CK57" i="24"/>
  <c r="CJ64" i="24"/>
  <c r="AC45" i="24"/>
  <c r="BE45" i="24"/>
  <c r="CI44" i="24"/>
  <c r="BD50" i="24"/>
  <c r="CG50" i="24"/>
  <c r="BF43" i="24"/>
  <c r="CI43" i="24"/>
  <c r="AD43" i="24"/>
  <c r="CH19" i="21"/>
  <c r="AA19" i="21"/>
  <c r="BE19" i="21"/>
  <c r="BA138" i="22"/>
  <c r="CD138" i="22"/>
  <c r="W138" i="22"/>
  <c r="AC50" i="24" l="1"/>
  <c r="W139" i="22"/>
  <c r="CD139" i="22"/>
  <c r="U141" i="22"/>
  <c r="AZ140" i="22"/>
  <c r="AY141" i="22"/>
  <c r="V140" i="22"/>
  <c r="BA139" i="22"/>
  <c r="CC140" i="22"/>
  <c r="CB141" i="22"/>
  <c r="CI45" i="24"/>
  <c r="AE44" i="24"/>
  <c r="BG44" i="24"/>
  <c r="W122" i="24"/>
  <c r="CD122" i="24"/>
  <c r="CD95" i="24"/>
  <c r="CK64" i="24"/>
  <c r="CL57" i="24"/>
  <c r="BF45" i="24"/>
  <c r="CJ44" i="24"/>
  <c r="AE43" i="24"/>
  <c r="BG43" i="24"/>
  <c r="CJ43" i="24"/>
  <c r="AD45" i="24"/>
  <c r="BE50" i="24"/>
  <c r="CH50" i="24"/>
  <c r="CI19" i="21"/>
  <c r="AB19" i="21"/>
  <c r="BF19" i="21"/>
  <c r="BB138" i="22"/>
  <c r="X138" i="22"/>
  <c r="CE138" i="22"/>
  <c r="AD50" i="24" l="1"/>
  <c r="CE139" i="22"/>
  <c r="CC141" i="22"/>
  <c r="V141" i="22"/>
  <c r="AZ141" i="22"/>
  <c r="W140" i="22"/>
  <c r="X139" i="22"/>
  <c r="BB139" i="22"/>
  <c r="BA140" i="22"/>
  <c r="CD140" i="22"/>
  <c r="CJ45" i="24"/>
  <c r="AF44" i="24"/>
  <c r="BH44" i="24"/>
  <c r="CE122" i="24"/>
  <c r="X122" i="24"/>
  <c r="CE95" i="24"/>
  <c r="CM57" i="24"/>
  <c r="CL64" i="24"/>
  <c r="BG45" i="24"/>
  <c r="CK44" i="24"/>
  <c r="AF43" i="24"/>
  <c r="BH43" i="24"/>
  <c r="CK43" i="24"/>
  <c r="BF50" i="24"/>
  <c r="CI50" i="24"/>
  <c r="AE45" i="24"/>
  <c r="CJ19" i="21"/>
  <c r="AC19" i="21"/>
  <c r="BG19" i="21"/>
  <c r="BC138" i="22"/>
  <c r="CF138" i="22"/>
  <c r="Y138" i="22"/>
  <c r="AE50" i="24" l="1"/>
  <c r="Y139" i="22"/>
  <c r="BA141" i="22"/>
  <c r="X140" i="22"/>
  <c r="CE140" i="22"/>
  <c r="CF139" i="22"/>
  <c r="BC139" i="22"/>
  <c r="CD141" i="22"/>
  <c r="BB140" i="22"/>
  <c r="W141" i="22"/>
  <c r="CK45" i="24"/>
  <c r="BI44" i="24"/>
  <c r="AG44" i="24"/>
  <c r="Y122" i="24"/>
  <c r="CF122" i="24"/>
  <c r="CF95" i="24"/>
  <c r="CM64" i="24"/>
  <c r="CN57" i="24"/>
  <c r="AG43" i="24"/>
  <c r="BI43" i="24"/>
  <c r="CL43" i="24"/>
  <c r="BH45" i="24"/>
  <c r="CL44" i="24"/>
  <c r="BG50" i="24"/>
  <c r="CJ50" i="24"/>
  <c r="AF45" i="24"/>
  <c r="CK19" i="21"/>
  <c r="AD19" i="21"/>
  <c r="BH19" i="21"/>
  <c r="BD138" i="22"/>
  <c r="Z138" i="22"/>
  <c r="CG138" i="22"/>
  <c r="AF50" i="24" l="1"/>
  <c r="Z139" i="22"/>
  <c r="BB141" i="22"/>
  <c r="BC140" i="22"/>
  <c r="CE141" i="22"/>
  <c r="Y140" i="22"/>
  <c r="CG139" i="22"/>
  <c r="BD139" i="22"/>
  <c r="CF140" i="22"/>
  <c r="X141" i="22"/>
  <c r="CL45" i="24"/>
  <c r="AH44" i="24"/>
  <c r="BJ44" i="24"/>
  <c r="Z122" i="24"/>
  <c r="CG122" i="24"/>
  <c r="CG95" i="24"/>
  <c r="CO57" i="24"/>
  <c r="CN64" i="24"/>
  <c r="BJ43" i="24"/>
  <c r="CM43" i="24"/>
  <c r="BH50" i="24"/>
  <c r="CK50" i="24"/>
  <c r="AG45" i="24"/>
  <c r="BI45" i="24"/>
  <c r="CM44" i="24"/>
  <c r="AH43" i="24"/>
  <c r="CL19" i="21"/>
  <c r="AE19" i="21"/>
  <c r="BI19" i="21"/>
  <c r="BE138" i="22"/>
  <c r="AA138" i="22"/>
  <c r="CH138" i="22"/>
  <c r="AG50" i="24" l="1"/>
  <c r="CH139" i="22"/>
  <c r="AA139" i="22"/>
  <c r="CF141" i="22"/>
  <c r="CG140" i="22"/>
  <c r="Z140" i="22"/>
  <c r="BE139" i="22"/>
  <c r="BD140" i="22"/>
  <c r="Y141" i="22"/>
  <c r="BC141" i="22"/>
  <c r="CM45" i="24"/>
  <c r="BK44" i="24"/>
  <c r="AI44" i="24"/>
  <c r="AA122" i="24"/>
  <c r="CH122" i="24"/>
  <c r="CH95" i="24"/>
  <c r="CO64" i="24"/>
  <c r="CP57" i="24"/>
  <c r="CQ57" i="24"/>
  <c r="BJ45" i="24"/>
  <c r="CN44" i="24"/>
  <c r="BK43" i="24"/>
  <c r="CN43" i="24"/>
  <c r="AI43" i="24"/>
  <c r="AH45" i="24"/>
  <c r="BI50" i="24"/>
  <c r="CL50" i="24"/>
  <c r="CM19" i="21"/>
  <c r="AF19" i="21"/>
  <c r="BJ19" i="21"/>
  <c r="BF138" i="22"/>
  <c r="AB138" i="22"/>
  <c r="CI138" i="22"/>
  <c r="AH50" i="24" l="1"/>
  <c r="CI139" i="22"/>
  <c r="BF139" i="22"/>
  <c r="BE140" i="22"/>
  <c r="CG141" i="22"/>
  <c r="AB139" i="22"/>
  <c r="BD141" i="22"/>
  <c r="Z141" i="22"/>
  <c r="AA140" i="22"/>
  <c r="CH140" i="22"/>
  <c r="CN45" i="24"/>
  <c r="BL44" i="24"/>
  <c r="CI122" i="24"/>
  <c r="AB122" i="24"/>
  <c r="CI95" i="24"/>
  <c r="CQ64" i="24"/>
  <c r="CP64" i="24"/>
  <c r="BJ50" i="24"/>
  <c r="CM50" i="24"/>
  <c r="BK45" i="24"/>
  <c r="CO44" i="24"/>
  <c r="AI45" i="24"/>
  <c r="BL43" i="24"/>
  <c r="CO43" i="24"/>
  <c r="CN19" i="21"/>
  <c r="AG19" i="21"/>
  <c r="BK19" i="21"/>
  <c r="BG138" i="22"/>
  <c r="CJ138" i="22"/>
  <c r="AC138" i="22"/>
  <c r="AI50" i="24" l="1"/>
  <c r="CJ139" i="22"/>
  <c r="AA141" i="22"/>
  <c r="BF140" i="22"/>
  <c r="BG139" i="22"/>
  <c r="CH141" i="22"/>
  <c r="AB140" i="22"/>
  <c r="CI140" i="22"/>
  <c r="BE141" i="22"/>
  <c r="AC139" i="22"/>
  <c r="CO45" i="24"/>
  <c r="BM44" i="24"/>
  <c r="AC122" i="24"/>
  <c r="CJ122" i="24"/>
  <c r="CJ95" i="24"/>
  <c r="BM43" i="24"/>
  <c r="CQ43" i="24" s="1"/>
  <c r="CP43" i="24"/>
  <c r="BL45" i="24"/>
  <c r="CP44" i="24"/>
  <c r="BK50" i="24"/>
  <c r="CN50" i="24"/>
  <c r="CO19" i="21"/>
  <c r="AH19" i="21"/>
  <c r="BL19" i="21"/>
  <c r="BH138" i="22"/>
  <c r="AD138" i="22"/>
  <c r="CK138" i="22"/>
  <c r="BH139" i="22" l="1"/>
  <c r="AC140" i="22"/>
  <c r="CI141" i="22"/>
  <c r="BF141" i="22"/>
  <c r="CK139" i="22"/>
  <c r="AD139" i="22"/>
  <c r="AB141" i="22"/>
  <c r="BG140" i="22"/>
  <c r="CJ140" i="22"/>
  <c r="CP45" i="24"/>
  <c r="AD122" i="24"/>
  <c r="CK122" i="24"/>
  <c r="CK95" i="24"/>
  <c r="BL50" i="24"/>
  <c r="CO50" i="24"/>
  <c r="BM45" i="24"/>
  <c r="CQ44" i="24"/>
  <c r="CP19" i="21"/>
  <c r="AI19" i="21"/>
  <c r="BM19" i="21"/>
  <c r="BJ138" i="22" s="1"/>
  <c r="BI138" i="22"/>
  <c r="CL138" i="22"/>
  <c r="AE138" i="22"/>
  <c r="AE139" i="22" l="1"/>
  <c r="CJ141" i="22"/>
  <c r="AD140" i="22"/>
  <c r="CL139" i="22"/>
  <c r="BI139" i="22"/>
  <c r="BJ139" i="22"/>
  <c r="BG141" i="22"/>
  <c r="CK140" i="22"/>
  <c r="AC141" i="22"/>
  <c r="BH140" i="22"/>
  <c r="CQ45" i="24"/>
  <c r="AE122" i="24"/>
  <c r="CL122" i="24"/>
  <c r="CL95" i="24"/>
  <c r="BM50" i="24"/>
  <c r="CQ50" i="24" s="1"/>
  <c r="CP50" i="24"/>
  <c r="CQ19" i="21"/>
  <c r="CM138" i="22"/>
  <c r="BH141" i="22" l="1"/>
  <c r="CK141" i="22"/>
  <c r="CM139" i="22"/>
  <c r="BJ140" i="22"/>
  <c r="CL140" i="22"/>
  <c r="AD141" i="22"/>
  <c r="BI140" i="22"/>
  <c r="AE140" i="22"/>
  <c r="CM122" i="24"/>
  <c r="AF122" i="24"/>
  <c r="CM95" i="24"/>
  <c r="CN138" i="22"/>
  <c r="AF138" i="22"/>
  <c r="AF139" i="22" l="1"/>
  <c r="CN139" i="22"/>
  <c r="AE141" i="22"/>
  <c r="BI141" i="22"/>
  <c r="BJ141" i="22"/>
  <c r="CL141" i="22"/>
  <c r="CM140" i="22"/>
  <c r="AG122" i="24"/>
  <c r="CN122" i="24"/>
  <c r="CN95" i="24"/>
  <c r="AW14" i="14"/>
  <c r="AX14" i="14"/>
  <c r="CC12" i="14"/>
  <c r="AV14" i="14"/>
  <c r="AT14" i="14"/>
  <c r="AU14" i="14"/>
  <c r="AS14" i="14"/>
  <c r="AQ14" i="14"/>
  <c r="AR14" i="14"/>
  <c r="AP14" i="14"/>
  <c r="AN14" i="14"/>
  <c r="AO14" i="14"/>
  <c r="BW12" i="14"/>
  <c r="BN13" i="14"/>
  <c r="BO13" i="14"/>
  <c r="BP13" i="14"/>
  <c r="BN14" i="14"/>
  <c r="BO14" i="14"/>
  <c r="BP14" i="14"/>
  <c r="BO12" i="14"/>
  <c r="BP12" i="14"/>
  <c r="BQ12" i="14"/>
  <c r="BR12" i="14"/>
  <c r="BS12" i="14"/>
  <c r="BU12" i="14"/>
  <c r="BZ12" i="14"/>
  <c r="CD12" i="14"/>
  <c r="CE12" i="14"/>
  <c r="CF12" i="14"/>
  <c r="CG12" i="14"/>
  <c r="CH12" i="14"/>
  <c r="CI12" i="14"/>
  <c r="CJ12" i="14"/>
  <c r="CK12" i="14"/>
  <c r="CL12" i="14"/>
  <c r="CM12" i="14"/>
  <c r="CN12" i="14"/>
  <c r="CO12" i="14"/>
  <c r="CP12" i="14"/>
  <c r="CQ12" i="14"/>
  <c r="BN12" i="14"/>
  <c r="BM14" i="14"/>
  <c r="BL14" i="14"/>
  <c r="BK14" i="14"/>
  <c r="BJ14" i="14"/>
  <c r="BI14" i="14"/>
  <c r="BH14" i="14"/>
  <c r="BG14" i="14"/>
  <c r="BF14" i="14"/>
  <c r="BE14" i="14"/>
  <c r="BD14" i="14"/>
  <c r="BC14" i="14"/>
  <c r="BB14" i="14"/>
  <c r="BA14" i="14"/>
  <c r="AZ14" i="14"/>
  <c r="AY14" i="14"/>
  <c r="W14" i="14"/>
  <c r="X14" i="14"/>
  <c r="Y14" i="14"/>
  <c r="Z14" i="14"/>
  <c r="AA14" i="14"/>
  <c r="AB14" i="14"/>
  <c r="AC14" i="14"/>
  <c r="AD14" i="14"/>
  <c r="AE14" i="14"/>
  <c r="AF14" i="14"/>
  <c r="AG14" i="14"/>
  <c r="AH14" i="14"/>
  <c r="AI14" i="14"/>
  <c r="S14" i="14"/>
  <c r="M14" i="14"/>
  <c r="I14" i="14"/>
  <c r="I19" i="14" s="1"/>
  <c r="BQ19" i="14" s="1"/>
  <c r="J14" i="14"/>
  <c r="L14" i="14"/>
  <c r="Q14" i="14"/>
  <c r="AY16" i="12"/>
  <c r="AZ16" i="12"/>
  <c r="BA16" i="12"/>
  <c r="BB16" i="12"/>
  <c r="BC16" i="12"/>
  <c r="BD16" i="12"/>
  <c r="BE16" i="12"/>
  <c r="BF16" i="12"/>
  <c r="BG16" i="12"/>
  <c r="BH16" i="12"/>
  <c r="BI16" i="12"/>
  <c r="BJ16" i="12"/>
  <c r="BK16" i="12"/>
  <c r="BL16" i="12"/>
  <c r="BM16" i="12"/>
  <c r="BN16" i="12"/>
  <c r="BO16" i="12"/>
  <c r="BP16" i="12"/>
  <c r="BQ16" i="12"/>
  <c r="BR16" i="12"/>
  <c r="BS16" i="12"/>
  <c r="BT16" i="12"/>
  <c r="BU16" i="12"/>
  <c r="BV16" i="12"/>
  <c r="BW16" i="12"/>
  <c r="BX16" i="12"/>
  <c r="BY16" i="12"/>
  <c r="BZ16" i="12"/>
  <c r="AY22" i="12"/>
  <c r="AZ22" i="12"/>
  <c r="AZ52" i="12" s="1"/>
  <c r="BA22" i="12"/>
  <c r="BB22" i="12"/>
  <c r="BB52" i="12" s="1"/>
  <c r="BC22" i="12"/>
  <c r="BD22" i="12"/>
  <c r="BD52" i="12" s="1"/>
  <c r="BE22" i="12"/>
  <c r="BF22" i="12"/>
  <c r="BF52" i="12" s="1"/>
  <c r="BG22" i="12"/>
  <c r="BH22" i="12"/>
  <c r="BH52" i="12" s="1"/>
  <c r="BI22" i="12"/>
  <c r="BJ22" i="12"/>
  <c r="BJ52" i="12" s="1"/>
  <c r="BK22" i="12"/>
  <c r="BL22" i="12"/>
  <c r="BL52" i="12" s="1"/>
  <c r="BM22" i="12"/>
  <c r="BN22" i="12"/>
  <c r="BN52" i="12" s="1"/>
  <c r="BO22" i="12"/>
  <c r="BP22" i="12"/>
  <c r="BP52" i="12" s="1"/>
  <c r="BQ22" i="12"/>
  <c r="BR22" i="12"/>
  <c r="BR52" i="12" s="1"/>
  <c r="BS22" i="12"/>
  <c r="BT22" i="12"/>
  <c r="BT52" i="12" s="1"/>
  <c r="BU22" i="12"/>
  <c r="BV22" i="12"/>
  <c r="BV52" i="12" s="1"/>
  <c r="BW22" i="12"/>
  <c r="BX22" i="12"/>
  <c r="BX52" i="12" s="1"/>
  <c r="BY22" i="12"/>
  <c r="BZ22" i="12"/>
  <c r="BZ52" i="12" s="1"/>
  <c r="AW8" i="12"/>
  <c r="AX8" i="12"/>
  <c r="AX38" i="12" s="1"/>
  <c r="AW9" i="12"/>
  <c r="AX9" i="12"/>
  <c r="AW10" i="12"/>
  <c r="AX10" i="12"/>
  <c r="AX40" i="12" s="1"/>
  <c r="AW11" i="12"/>
  <c r="AX11" i="12"/>
  <c r="AW12" i="12"/>
  <c r="AX12" i="12"/>
  <c r="AX42" i="12" s="1"/>
  <c r="AW13" i="12"/>
  <c r="AX13" i="12"/>
  <c r="AW14" i="12"/>
  <c r="AX14" i="12"/>
  <c r="AX44" i="12" s="1"/>
  <c r="AW15" i="12"/>
  <c r="AX15" i="12"/>
  <c r="AW16" i="12"/>
  <c r="AX16" i="12"/>
  <c r="AX46" i="12" s="1"/>
  <c r="AW17" i="12"/>
  <c r="AX17" i="12"/>
  <c r="AW18" i="12"/>
  <c r="AX18" i="12"/>
  <c r="AX48" i="12" s="1"/>
  <c r="AW19" i="12"/>
  <c r="AX19" i="12"/>
  <c r="AW20" i="12"/>
  <c r="AX20" i="12"/>
  <c r="AX50" i="12" s="1"/>
  <c r="AW21" i="12"/>
  <c r="AX21" i="12"/>
  <c r="AW22" i="12"/>
  <c r="AX22" i="12"/>
  <c r="AX52" i="12" s="1"/>
  <c r="AW23" i="12"/>
  <c r="AX23" i="12"/>
  <c r="AW24" i="12"/>
  <c r="AX24" i="12"/>
  <c r="AX54" i="12" s="1"/>
  <c r="AW25" i="12"/>
  <c r="AX25" i="12"/>
  <c r="AX7" i="12"/>
  <c r="AW7" i="12"/>
  <c r="AW37" i="12" s="1"/>
  <c r="U16" i="12"/>
  <c r="U46" i="12" s="1"/>
  <c r="V16" i="12"/>
  <c r="V46" i="12" s="1"/>
  <c r="W16" i="12"/>
  <c r="W46" i="12" s="1"/>
  <c r="X16" i="12"/>
  <c r="X46" i="12" s="1"/>
  <c r="Y16" i="12"/>
  <c r="Y46" i="12" s="1"/>
  <c r="Z16" i="12"/>
  <c r="Z46" i="12" s="1"/>
  <c r="AA16" i="12"/>
  <c r="AA46" i="12" s="1"/>
  <c r="AB16" i="12"/>
  <c r="AB46" i="12" s="1"/>
  <c r="AC16" i="12"/>
  <c r="AC46" i="12" s="1"/>
  <c r="AD16" i="12"/>
  <c r="AD46" i="12" s="1"/>
  <c r="AE16" i="12"/>
  <c r="AE46" i="12" s="1"/>
  <c r="AF16" i="12"/>
  <c r="AF46" i="12" s="1"/>
  <c r="AG16" i="12"/>
  <c r="AG46" i="12" s="1"/>
  <c r="AH16" i="12"/>
  <c r="AH46" i="12" s="1"/>
  <c r="AI16" i="12"/>
  <c r="AI46" i="12" s="1"/>
  <c r="AJ16" i="12"/>
  <c r="AJ46" i="12" s="1"/>
  <c r="AK16" i="12"/>
  <c r="AK46" i="12" s="1"/>
  <c r="AL16" i="12"/>
  <c r="AL46" i="12" s="1"/>
  <c r="AM16" i="12"/>
  <c r="AM46" i="12" s="1"/>
  <c r="AN16" i="12"/>
  <c r="AN46" i="12" s="1"/>
  <c r="AO16" i="12"/>
  <c r="AO46" i="12" s="1"/>
  <c r="AP16" i="12"/>
  <c r="AP46" i="12" s="1"/>
  <c r="AQ16" i="12"/>
  <c r="AQ46" i="12" s="1"/>
  <c r="AR16" i="12"/>
  <c r="AR46" i="12" s="1"/>
  <c r="AS16" i="12"/>
  <c r="AS46" i="12" s="1"/>
  <c r="AT16" i="12"/>
  <c r="AT46" i="12" s="1"/>
  <c r="AU16" i="12"/>
  <c r="AU46" i="12" s="1"/>
  <c r="AV16" i="12"/>
  <c r="AV46" i="12" s="1"/>
  <c r="U22" i="12"/>
  <c r="U52" i="12" s="1"/>
  <c r="V22" i="12"/>
  <c r="V52" i="12" s="1"/>
  <c r="CD52" i="12" s="1"/>
  <c r="W22" i="12"/>
  <c r="W52" i="12" s="1"/>
  <c r="X22" i="12"/>
  <c r="X52" i="12" s="1"/>
  <c r="CF52" i="12" s="1"/>
  <c r="Y22" i="12"/>
  <c r="Y52" i="12" s="1"/>
  <c r="Z22" i="12"/>
  <c r="Z52" i="12" s="1"/>
  <c r="CH52" i="12" s="1"/>
  <c r="AA22" i="12"/>
  <c r="AA52" i="12" s="1"/>
  <c r="AB22" i="12"/>
  <c r="AB52" i="12" s="1"/>
  <c r="CJ52" i="12" s="1"/>
  <c r="AC22" i="12"/>
  <c r="AC52" i="12" s="1"/>
  <c r="AD22" i="12"/>
  <c r="AD52" i="12" s="1"/>
  <c r="CL52" i="12" s="1"/>
  <c r="AE22" i="12"/>
  <c r="AE52" i="12" s="1"/>
  <c r="AF22" i="12"/>
  <c r="AF52" i="12" s="1"/>
  <c r="CN52" i="12" s="1"/>
  <c r="AG22" i="12"/>
  <c r="AG52" i="12" s="1"/>
  <c r="AH22" i="12"/>
  <c r="AH52" i="12" s="1"/>
  <c r="CP52" i="12" s="1"/>
  <c r="AI22" i="12"/>
  <c r="AI52" i="12" s="1"/>
  <c r="AJ22" i="12"/>
  <c r="AJ52" i="12" s="1"/>
  <c r="CR52" i="12" s="1"/>
  <c r="AK22" i="12"/>
  <c r="AK52" i="12" s="1"/>
  <c r="AL22" i="12"/>
  <c r="AL52" i="12" s="1"/>
  <c r="CT52" i="12" s="1"/>
  <c r="AM22" i="12"/>
  <c r="AM52" i="12" s="1"/>
  <c r="AN22" i="12"/>
  <c r="AN52" i="12" s="1"/>
  <c r="CV52" i="12" s="1"/>
  <c r="AO22" i="12"/>
  <c r="AO52" i="12" s="1"/>
  <c r="AP22" i="12"/>
  <c r="AP52" i="12" s="1"/>
  <c r="CX52" i="12" s="1"/>
  <c r="AQ22" i="12"/>
  <c r="AQ52" i="12" s="1"/>
  <c r="AR22" i="12"/>
  <c r="AR52" i="12" s="1"/>
  <c r="CZ52" i="12" s="1"/>
  <c r="AS22" i="12"/>
  <c r="AS52" i="12" s="1"/>
  <c r="AT22" i="12"/>
  <c r="AT52" i="12" s="1"/>
  <c r="DB52" i="12" s="1"/>
  <c r="AU22" i="12"/>
  <c r="AU52" i="12" s="1"/>
  <c r="AV22" i="12"/>
  <c r="AV52" i="12" s="1"/>
  <c r="DD52" i="12" s="1"/>
  <c r="S8" i="12"/>
  <c r="S38" i="12" s="1"/>
  <c r="T8" i="12"/>
  <c r="T38" i="12" s="1"/>
  <c r="S9" i="12"/>
  <c r="S39" i="12" s="1"/>
  <c r="T9" i="12"/>
  <c r="T39" i="12" s="1"/>
  <c r="S10" i="12"/>
  <c r="S40" i="12" s="1"/>
  <c r="T10" i="12"/>
  <c r="T40" i="12" s="1"/>
  <c r="CB40" i="12" s="1"/>
  <c r="S11" i="12"/>
  <c r="S41" i="12" s="1"/>
  <c r="T11" i="12"/>
  <c r="T41" i="12" s="1"/>
  <c r="S12" i="12"/>
  <c r="S42" i="12" s="1"/>
  <c r="T12" i="12"/>
  <c r="T42" i="12" s="1"/>
  <c r="CB42" i="12" s="1"/>
  <c r="S13" i="12"/>
  <c r="S43" i="12" s="1"/>
  <c r="T13" i="12"/>
  <c r="T43" i="12" s="1"/>
  <c r="S14" i="12"/>
  <c r="S44" i="12" s="1"/>
  <c r="T14" i="12"/>
  <c r="T44" i="12" s="1"/>
  <c r="CB44" i="12" s="1"/>
  <c r="S15" i="12"/>
  <c r="S45" i="12" s="1"/>
  <c r="T15" i="12"/>
  <c r="T45" i="12" s="1"/>
  <c r="S16" i="12"/>
  <c r="S46" i="12" s="1"/>
  <c r="T16" i="12"/>
  <c r="T46" i="12" s="1"/>
  <c r="CB46" i="12" s="1"/>
  <c r="S17" i="12"/>
  <c r="S47" i="12" s="1"/>
  <c r="T17" i="12"/>
  <c r="T47" i="12" s="1"/>
  <c r="S18" i="12"/>
  <c r="S48" i="12" s="1"/>
  <c r="T18" i="12"/>
  <c r="T48" i="12" s="1"/>
  <c r="CB48" i="12" s="1"/>
  <c r="S19" i="12"/>
  <c r="S49" i="12" s="1"/>
  <c r="T19" i="12"/>
  <c r="T49" i="12" s="1"/>
  <c r="S20" i="12"/>
  <c r="S50" i="12" s="1"/>
  <c r="T20" i="12"/>
  <c r="T50" i="12" s="1"/>
  <c r="CB50" i="12" s="1"/>
  <c r="S21" i="12"/>
  <c r="S51" i="12" s="1"/>
  <c r="T21" i="12"/>
  <c r="T51" i="12" s="1"/>
  <c r="S22" i="12"/>
  <c r="S52" i="12" s="1"/>
  <c r="T22" i="12"/>
  <c r="T52" i="12" s="1"/>
  <c r="CB52" i="12" s="1"/>
  <c r="S23" i="12"/>
  <c r="S53" i="12" s="1"/>
  <c r="T23" i="12"/>
  <c r="T53" i="12" s="1"/>
  <c r="S24" i="12"/>
  <c r="S54" i="12" s="1"/>
  <c r="T24" i="12"/>
  <c r="T54" i="12" s="1"/>
  <c r="CB54" i="12" s="1"/>
  <c r="S25" i="12"/>
  <c r="S55" i="12" s="1"/>
  <c r="T25" i="12"/>
  <c r="T55" i="12" s="1"/>
  <c r="S7" i="12"/>
  <c r="S37" i="12" s="1"/>
  <c r="T7" i="12"/>
  <c r="T37" i="12" s="1"/>
  <c r="B10" i="18"/>
  <c r="F8" i="12"/>
  <c r="AP8" i="12" s="1"/>
  <c r="F9" i="12"/>
  <c r="F10" i="12"/>
  <c r="BH10" i="12" s="1"/>
  <c r="BH40" i="12" s="1"/>
  <c r="F11" i="12"/>
  <c r="AG11" i="12" s="1"/>
  <c r="F12" i="12"/>
  <c r="AH12" i="12" s="1"/>
  <c r="F13" i="12"/>
  <c r="F14" i="12"/>
  <c r="U14" i="12" s="1"/>
  <c r="F15" i="12"/>
  <c r="AG15" i="12" s="1"/>
  <c r="F16" i="12"/>
  <c r="F18" i="12"/>
  <c r="BM18" i="12" s="1"/>
  <c r="F19" i="12"/>
  <c r="AC19" i="12" s="1"/>
  <c r="F20" i="12"/>
  <c r="BR20" i="12" s="1"/>
  <c r="F21" i="12"/>
  <c r="F22" i="12"/>
  <c r="F23" i="12"/>
  <c r="AC23" i="12" s="1"/>
  <c r="AC53" i="12" s="1"/>
  <c r="F24" i="12"/>
  <c r="V24" i="12" s="1"/>
  <c r="V54" i="12" s="1"/>
  <c r="F25" i="12"/>
  <c r="F7" i="12"/>
  <c r="AL7" i="12" s="1"/>
  <c r="E17" i="12"/>
  <c r="F17" i="12" s="1"/>
  <c r="AT23" i="12" l="1"/>
  <c r="AT53" i="12" s="1"/>
  <c r="Y23" i="12"/>
  <c r="Y53" i="12" s="1"/>
  <c r="AS19" i="12"/>
  <c r="AO18" i="12"/>
  <c r="Y18" i="12"/>
  <c r="V15" i="12"/>
  <c r="AH14" i="12"/>
  <c r="AP12" i="12"/>
  <c r="V11" i="12"/>
  <c r="AH10" i="12"/>
  <c r="AH7" i="12"/>
  <c r="BH19" i="12"/>
  <c r="BX14" i="12"/>
  <c r="BG10" i="12"/>
  <c r="AH8" i="12"/>
  <c r="AQ24" i="12"/>
  <c r="AQ54" i="12" s="1"/>
  <c r="AM23" i="12"/>
  <c r="AM53" i="12" s="1"/>
  <c r="AP20" i="12"/>
  <c r="AH19" i="12"/>
  <c r="AL18" i="12"/>
  <c r="V18" i="12"/>
  <c r="AS14" i="12"/>
  <c r="AC14" i="12"/>
  <c r="Z12" i="12"/>
  <c r="AS10" i="12"/>
  <c r="AC10" i="12"/>
  <c r="Z8" i="12"/>
  <c r="AB7" i="12"/>
  <c r="BZ23" i="12"/>
  <c r="BG19" i="12"/>
  <c r="BG49" i="12" s="1"/>
  <c r="BW14" i="12"/>
  <c r="BD7" i="12"/>
  <c r="AG24" i="12"/>
  <c r="AG54" i="12" s="1"/>
  <c r="AI23" i="12"/>
  <c r="AI53" i="12" s="1"/>
  <c r="AE20" i="12"/>
  <c r="AG18" i="12"/>
  <c r="AL15" i="12"/>
  <c r="AP14" i="12"/>
  <c r="Z14" i="12"/>
  <c r="AL11" i="12"/>
  <c r="AP10" i="12"/>
  <c r="Z10" i="12"/>
  <c r="AS7" i="12"/>
  <c r="X7" i="12"/>
  <c r="BY23" i="12"/>
  <c r="BO18" i="12"/>
  <c r="BL11" i="12"/>
  <c r="AZ7" i="12"/>
  <c r="U20" i="12"/>
  <c r="AT18" i="12"/>
  <c r="AD18" i="12"/>
  <c r="AK14" i="12"/>
  <c r="AK10" i="12"/>
  <c r="U10" i="12"/>
  <c r="T56" i="12" a="1"/>
  <c r="T56" i="12" s="1"/>
  <c r="D116" i="22" s="1"/>
  <c r="CB38" i="12"/>
  <c r="CA37" i="12"/>
  <c r="BM48" i="12"/>
  <c r="DA16" i="12"/>
  <c r="BW46" i="12"/>
  <c r="DA46" i="12" s="1"/>
  <c r="CW16" i="12"/>
  <c r="BS46" i="12"/>
  <c r="CS16" i="12"/>
  <c r="BO46" i="12"/>
  <c r="CO16" i="12"/>
  <c r="BK46" i="12"/>
  <c r="CK16" i="12"/>
  <c r="BG46" i="12"/>
  <c r="CK46" i="12" s="1"/>
  <c r="CG16" i="12"/>
  <c r="BC46" i="12"/>
  <c r="CC16" i="12"/>
  <c r="AY46" i="12"/>
  <c r="DB22" i="12"/>
  <c r="CT22" i="12"/>
  <c r="CL22" i="12"/>
  <c r="CD22" i="12"/>
  <c r="CB12" i="12"/>
  <c r="CQ52" i="12"/>
  <c r="CA50" i="12"/>
  <c r="S56" i="12" a="1"/>
  <c r="S56" i="12" s="1"/>
  <c r="C116" i="22" s="1"/>
  <c r="CB7" i="12"/>
  <c r="AX37" i="12"/>
  <c r="CA24" i="12"/>
  <c r="AW54" i="12"/>
  <c r="CA54" i="12" s="1"/>
  <c r="CA22" i="12"/>
  <c r="AW52" i="12"/>
  <c r="CA52" i="12" s="1"/>
  <c r="CA20" i="12"/>
  <c r="AW50" i="12"/>
  <c r="CA18" i="12"/>
  <c r="AW48" i="12"/>
  <c r="CA48" i="12" s="1"/>
  <c r="CA16" i="12"/>
  <c r="AW46" i="12"/>
  <c r="CA46" i="12" s="1"/>
  <c r="CA14" i="12"/>
  <c r="AW44" i="12"/>
  <c r="CA44" i="12" s="1"/>
  <c r="CA12" i="12"/>
  <c r="AW42" i="12"/>
  <c r="CA42" i="12" s="1"/>
  <c r="CA10" i="12"/>
  <c r="AW40" i="12"/>
  <c r="CA40" i="12" s="1"/>
  <c r="CA8" i="12"/>
  <c r="AW38" i="12"/>
  <c r="DC22" i="12"/>
  <c r="BY52" i="12"/>
  <c r="DC52" i="12" s="1"/>
  <c r="CY22" i="12"/>
  <c r="BU52" i="12"/>
  <c r="CY52" i="12" s="1"/>
  <c r="CU22" i="12"/>
  <c r="BQ52" i="12"/>
  <c r="CU52" i="12" s="1"/>
  <c r="CQ22" i="12"/>
  <c r="BM52" i="12"/>
  <c r="CM22" i="12"/>
  <c r="BI52" i="12"/>
  <c r="CM52" i="12" s="1"/>
  <c r="CI22" i="12"/>
  <c r="BE52" i="12"/>
  <c r="CI52" i="12" s="1"/>
  <c r="CE22" i="12"/>
  <c r="BA52" i="12"/>
  <c r="BH49" i="12"/>
  <c r="DD16" i="12"/>
  <c r="BZ46" i="12"/>
  <c r="CZ16" i="12"/>
  <c r="BV46" i="12"/>
  <c r="CV16" i="12"/>
  <c r="BR46" i="12"/>
  <c r="CV46" i="12" s="1"/>
  <c r="CR16" i="12"/>
  <c r="BN46" i="12"/>
  <c r="CN16" i="12"/>
  <c r="BJ46" i="12"/>
  <c r="CJ16" i="12"/>
  <c r="BF46" i="12"/>
  <c r="CF16" i="12"/>
  <c r="BB46" i="12"/>
  <c r="CF46" i="12" s="1"/>
  <c r="BX44" i="12"/>
  <c r="CK10" i="12"/>
  <c r="BG40" i="12"/>
  <c r="CA7" i="12"/>
  <c r="CZ22" i="12"/>
  <c r="CR22" i="12"/>
  <c r="CJ22" i="12"/>
  <c r="CB22" i="12"/>
  <c r="CB18" i="12"/>
  <c r="CB39" i="12"/>
  <c r="CW46" i="12"/>
  <c r="CS46" i="12"/>
  <c r="CO46" i="12"/>
  <c r="CG46" i="12"/>
  <c r="CC46" i="12"/>
  <c r="CB25" i="12"/>
  <c r="AX55" i="12"/>
  <c r="CB23" i="12"/>
  <c r="AX53" i="12"/>
  <c r="CB53" i="12" s="1"/>
  <c r="CB21" i="12"/>
  <c r="AX51" i="12"/>
  <c r="CB51" i="12" s="1"/>
  <c r="CB19" i="12"/>
  <c r="AX49" i="12"/>
  <c r="CB49" i="12" s="1"/>
  <c r="CB17" i="12"/>
  <c r="AX47" i="12"/>
  <c r="CB15" i="12"/>
  <c r="AX45" i="12"/>
  <c r="CB45" i="12" s="1"/>
  <c r="CB13" i="12"/>
  <c r="AX43" i="12"/>
  <c r="CB43" i="12" s="1"/>
  <c r="CB11" i="12"/>
  <c r="AX41" i="12"/>
  <c r="CB41" i="12" s="1"/>
  <c r="CB9" i="12"/>
  <c r="AX39" i="12"/>
  <c r="BZ53" i="12"/>
  <c r="DC16" i="12"/>
  <c r="BY46" i="12"/>
  <c r="DC46" i="12" s="1"/>
  <c r="CY16" i="12"/>
  <c r="BU46" i="12"/>
  <c r="CY46" i="12" s="1"/>
  <c r="CU16" i="12"/>
  <c r="BQ46" i="12"/>
  <c r="CU46" i="12" s="1"/>
  <c r="CQ16" i="12"/>
  <c r="BM46" i="12"/>
  <c r="CQ46" i="12" s="1"/>
  <c r="CM16" i="12"/>
  <c r="BI46" i="12"/>
  <c r="CM46" i="12" s="1"/>
  <c r="CI16" i="12"/>
  <c r="BE46" i="12"/>
  <c r="CI46" i="12" s="1"/>
  <c r="CE16" i="12"/>
  <c r="BA46" i="12"/>
  <c r="CE46" i="12" s="1"/>
  <c r="DA14" i="12"/>
  <c r="BW44" i="12"/>
  <c r="BD37" i="12"/>
  <c r="CB24" i="12"/>
  <c r="CX22" i="12"/>
  <c r="CP22" i="12"/>
  <c r="CH22" i="12"/>
  <c r="CB16" i="12"/>
  <c r="CB10" i="12"/>
  <c r="CB55" i="12"/>
  <c r="CB47" i="12"/>
  <c r="CE52" i="12"/>
  <c r="DD46" i="12"/>
  <c r="CZ46" i="12"/>
  <c r="CR46" i="12"/>
  <c r="CN46" i="12"/>
  <c r="CJ46" i="12"/>
  <c r="CA25" i="12"/>
  <c r="AW55" i="12"/>
  <c r="CA55" i="12" s="1"/>
  <c r="CA23" i="12"/>
  <c r="AW53" i="12"/>
  <c r="CA53" i="12" s="1"/>
  <c r="CA21" i="12"/>
  <c r="AW51" i="12"/>
  <c r="CA51" i="12" s="1"/>
  <c r="CA19" i="12"/>
  <c r="AW49" i="12"/>
  <c r="CA49" i="12" s="1"/>
  <c r="CA17" i="12"/>
  <c r="AW47" i="12"/>
  <c r="CA47" i="12" s="1"/>
  <c r="CA15" i="12"/>
  <c r="AW45" i="12"/>
  <c r="CA45" i="12" s="1"/>
  <c r="CA13" i="12"/>
  <c r="AW43" i="12"/>
  <c r="CA43" i="12" s="1"/>
  <c r="CA11" i="12"/>
  <c r="AW41" i="12"/>
  <c r="CA41" i="12" s="1"/>
  <c r="CA9" i="12"/>
  <c r="AW39" i="12"/>
  <c r="CA39" i="12" s="1"/>
  <c r="BY53" i="12"/>
  <c r="DA22" i="12"/>
  <c r="BW52" i="12"/>
  <c r="DA52" i="12" s="1"/>
  <c r="CW22" i="12"/>
  <c r="BS52" i="12"/>
  <c r="CW52" i="12" s="1"/>
  <c r="CS22" i="12"/>
  <c r="BO52" i="12"/>
  <c r="CS52" i="12" s="1"/>
  <c r="CO22" i="12"/>
  <c r="BK52" i="12"/>
  <c r="CO52" i="12" s="1"/>
  <c r="CK22" i="12"/>
  <c r="BG52" i="12"/>
  <c r="CK52" i="12" s="1"/>
  <c r="CG22" i="12"/>
  <c r="BC52" i="12"/>
  <c r="CG52" i="12" s="1"/>
  <c r="CC22" i="12"/>
  <c r="AY52" i="12"/>
  <c r="CC52" i="12" s="1"/>
  <c r="BO48" i="12"/>
  <c r="DB16" i="12"/>
  <c r="BX46" i="12"/>
  <c r="DB46" i="12" s="1"/>
  <c r="CX16" i="12"/>
  <c r="BT46" i="12"/>
  <c r="CX46" i="12" s="1"/>
  <c r="CT16" i="12"/>
  <c r="BP46" i="12"/>
  <c r="CT46" i="12" s="1"/>
  <c r="CP16" i="12"/>
  <c r="BL46" i="12"/>
  <c r="CP46" i="12" s="1"/>
  <c r="CL16" i="12"/>
  <c r="BH46" i="12"/>
  <c r="CL46" i="12" s="1"/>
  <c r="CH16" i="12"/>
  <c r="BD46" i="12"/>
  <c r="CH46" i="12" s="1"/>
  <c r="CD16" i="12"/>
  <c r="AZ46" i="12"/>
  <c r="CD46" i="12" s="1"/>
  <c r="AZ37" i="12"/>
  <c r="DD22" i="12"/>
  <c r="CV22" i="12"/>
  <c r="CN22" i="12"/>
  <c r="CF22" i="12"/>
  <c r="CB20" i="12"/>
  <c r="CB14" i="12"/>
  <c r="CB8" i="12"/>
  <c r="CM141" i="22"/>
  <c r="CN140" i="22"/>
  <c r="AF140" i="22"/>
  <c r="AH122" i="24"/>
  <c r="CO122" i="24"/>
  <c r="CO95" i="24"/>
  <c r="J19" i="14"/>
  <c r="F92" i="22"/>
  <c r="AE92" i="22"/>
  <c r="AA92" i="22"/>
  <c r="W92" i="22"/>
  <c r="J92" i="22"/>
  <c r="AD92" i="22"/>
  <c r="Z92" i="22"/>
  <c r="V92" i="22"/>
  <c r="N92" i="22"/>
  <c r="I92" i="22"/>
  <c r="P92" i="22"/>
  <c r="AC92" i="22"/>
  <c r="Y92" i="22"/>
  <c r="U92" i="22"/>
  <c r="G92" i="22"/>
  <c r="AF92" i="22"/>
  <c r="AB92" i="22"/>
  <c r="X92" i="22"/>
  <c r="T92" i="22"/>
  <c r="F132" i="22"/>
  <c r="AN19" i="14"/>
  <c r="AK132" i="22" s="1"/>
  <c r="BN132" i="22"/>
  <c r="BY12" i="14"/>
  <c r="BT12" i="14"/>
  <c r="CB12" i="14"/>
  <c r="BX12" i="14"/>
  <c r="CA12" i="14"/>
  <c r="BV12" i="14"/>
  <c r="BQ14" i="14"/>
  <c r="CA14" i="14"/>
  <c r="CQ14" i="14"/>
  <c r="CM14" i="14"/>
  <c r="CI14" i="14"/>
  <c r="CE14" i="14"/>
  <c r="BU14" i="14"/>
  <c r="CO14" i="14"/>
  <c r="CK14" i="14"/>
  <c r="CG14" i="14"/>
  <c r="BR14" i="14"/>
  <c r="CH14" i="14"/>
  <c r="CL14" i="14"/>
  <c r="CP14" i="14"/>
  <c r="BY13" i="14"/>
  <c r="BY14" i="14"/>
  <c r="BT14" i="14"/>
  <c r="CN14" i="14"/>
  <c r="CJ14" i="14"/>
  <c r="CF14" i="14"/>
  <c r="BQ13" i="14"/>
  <c r="CO13" i="14"/>
  <c r="CN13" i="14"/>
  <c r="CJ13" i="14"/>
  <c r="CF13" i="14"/>
  <c r="CQ13" i="14"/>
  <c r="CM13" i="14"/>
  <c r="CI13" i="14"/>
  <c r="CE13" i="14"/>
  <c r="CA13" i="14"/>
  <c r="CK13" i="14"/>
  <c r="CG13" i="14"/>
  <c r="BU13" i="14"/>
  <c r="BT13" i="14"/>
  <c r="CP13" i="14"/>
  <c r="CL13" i="14"/>
  <c r="CH13" i="14"/>
  <c r="BR13" i="14"/>
  <c r="BZ13" i="14"/>
  <c r="BS13" i="14"/>
  <c r="CC13" i="14"/>
  <c r="BV13" i="14"/>
  <c r="AY25" i="12"/>
  <c r="BC25" i="12"/>
  <c r="BG25" i="12"/>
  <c r="BK25" i="12"/>
  <c r="BO25" i="12"/>
  <c r="BS25" i="12"/>
  <c r="BW25" i="12"/>
  <c r="AZ25" i="12"/>
  <c r="BD25" i="12"/>
  <c r="BH25" i="12"/>
  <c r="BL25" i="12"/>
  <c r="BE25" i="12"/>
  <c r="BM25" i="12"/>
  <c r="BR25" i="12"/>
  <c r="BX25" i="12"/>
  <c r="BF25" i="12"/>
  <c r="BN25" i="12"/>
  <c r="BT25" i="12"/>
  <c r="BY25" i="12"/>
  <c r="X25" i="12"/>
  <c r="AB25" i="12"/>
  <c r="AF25" i="12"/>
  <c r="AJ25" i="12"/>
  <c r="AN25" i="12"/>
  <c r="AR25" i="12"/>
  <c r="AV25" i="12"/>
  <c r="BI25" i="12"/>
  <c r="BU25" i="12"/>
  <c r="W25" i="12"/>
  <c r="AC25" i="12"/>
  <c r="AH25" i="12"/>
  <c r="AM25" i="12"/>
  <c r="AS25" i="12"/>
  <c r="BJ25" i="12"/>
  <c r="BV25" i="12"/>
  <c r="Y25" i="12"/>
  <c r="AD25" i="12"/>
  <c r="AI25" i="12"/>
  <c r="AO25" i="12"/>
  <c r="AT25" i="12"/>
  <c r="AY21" i="12"/>
  <c r="BC21" i="12"/>
  <c r="BG21" i="12"/>
  <c r="BK21" i="12"/>
  <c r="BO21" i="12"/>
  <c r="BS21" i="12"/>
  <c r="BW21" i="12"/>
  <c r="AZ21" i="12"/>
  <c r="BD21" i="12"/>
  <c r="BH21" i="12"/>
  <c r="BL21" i="12"/>
  <c r="BP21" i="12"/>
  <c r="BT21" i="12"/>
  <c r="BX21" i="12"/>
  <c r="BA21" i="12"/>
  <c r="BI21" i="12"/>
  <c r="BQ21" i="12"/>
  <c r="BY21" i="12"/>
  <c r="BB21" i="12"/>
  <c r="BJ21" i="12"/>
  <c r="BR21" i="12"/>
  <c r="BZ21" i="12"/>
  <c r="X21" i="12"/>
  <c r="X51" i="12" s="1"/>
  <c r="AB21" i="12"/>
  <c r="AB51" i="12" s="1"/>
  <c r="AF21" i="12"/>
  <c r="AF51" i="12" s="1"/>
  <c r="AJ21" i="12"/>
  <c r="AJ51" i="12" s="1"/>
  <c r="AN21" i="12"/>
  <c r="AN51" i="12" s="1"/>
  <c r="AR21" i="12"/>
  <c r="AR51" i="12" s="1"/>
  <c r="AV21" i="12"/>
  <c r="AV51" i="12" s="1"/>
  <c r="BM21" i="12"/>
  <c r="V21" i="12"/>
  <c r="V51" i="12" s="1"/>
  <c r="AA21" i="12"/>
  <c r="AA51" i="12" s="1"/>
  <c r="AG21" i="12"/>
  <c r="AG51" i="12" s="1"/>
  <c r="AL21" i="12"/>
  <c r="AL51" i="12" s="1"/>
  <c r="AQ21" i="12"/>
  <c r="AQ51" i="12" s="1"/>
  <c r="BN21" i="12"/>
  <c r="W21" i="12"/>
  <c r="W51" i="12" s="1"/>
  <c r="AC21" i="12"/>
  <c r="AC51" i="12" s="1"/>
  <c r="AH21" i="12"/>
  <c r="AH51" i="12" s="1"/>
  <c r="AM21" i="12"/>
  <c r="AM51" i="12" s="1"/>
  <c r="AS21" i="12"/>
  <c r="AS51" i="12" s="1"/>
  <c r="BB17" i="12"/>
  <c r="BF17" i="12"/>
  <c r="BJ17" i="12"/>
  <c r="BN17" i="12"/>
  <c r="BR17" i="12"/>
  <c r="BV17" i="12"/>
  <c r="BZ17" i="12"/>
  <c r="BA17" i="12"/>
  <c r="BG17" i="12"/>
  <c r="BL17" i="12"/>
  <c r="BQ17" i="12"/>
  <c r="BW17" i="12"/>
  <c r="BC17" i="12"/>
  <c r="BH17" i="12"/>
  <c r="BM17" i="12"/>
  <c r="BS17" i="12"/>
  <c r="BX17" i="12"/>
  <c r="BD17" i="12"/>
  <c r="BO17" i="12"/>
  <c r="BY17" i="12"/>
  <c r="W17" i="12"/>
  <c r="AA17" i="12"/>
  <c r="AE17" i="12"/>
  <c r="AI17" i="12"/>
  <c r="AM17" i="12"/>
  <c r="AQ17" i="12"/>
  <c r="AU17" i="12"/>
  <c r="BE17" i="12"/>
  <c r="BP17" i="12"/>
  <c r="X17" i="12"/>
  <c r="AB17" i="12"/>
  <c r="AF17" i="12"/>
  <c r="AJ17" i="12"/>
  <c r="AN17" i="12"/>
  <c r="AR17" i="12"/>
  <c r="AV17" i="12"/>
  <c r="BI17" i="12"/>
  <c r="V17" i="12"/>
  <c r="AD17" i="12"/>
  <c r="AL17" i="12"/>
  <c r="AT17" i="12"/>
  <c r="BK17" i="12"/>
  <c r="Y17" i="12"/>
  <c r="AG17" i="12"/>
  <c r="AO17" i="12"/>
  <c r="BA13" i="12"/>
  <c r="BE13" i="12"/>
  <c r="BI13" i="12"/>
  <c r="BM13" i="12"/>
  <c r="BQ13" i="12"/>
  <c r="BU13" i="12"/>
  <c r="BY13" i="12"/>
  <c r="BB13" i="12"/>
  <c r="BF13" i="12"/>
  <c r="BJ13" i="12"/>
  <c r="BN13" i="12"/>
  <c r="BR13" i="12"/>
  <c r="BV13" i="12"/>
  <c r="BZ13" i="12"/>
  <c r="AY13" i="12"/>
  <c r="BG13" i="12"/>
  <c r="BO13" i="12"/>
  <c r="BW13" i="12"/>
  <c r="AZ13" i="12"/>
  <c r="BH13" i="12"/>
  <c r="BP13" i="12"/>
  <c r="BX13" i="12"/>
  <c r="BK13" i="12"/>
  <c r="W13" i="12"/>
  <c r="AA13" i="12"/>
  <c r="AE13" i="12"/>
  <c r="AI13" i="12"/>
  <c r="AM13" i="12"/>
  <c r="AQ13" i="12"/>
  <c r="AU13" i="12"/>
  <c r="BL13" i="12"/>
  <c r="X13" i="12"/>
  <c r="AB13" i="12"/>
  <c r="AF13" i="12"/>
  <c r="AJ13" i="12"/>
  <c r="AN13" i="12"/>
  <c r="AR13" i="12"/>
  <c r="AV13" i="12"/>
  <c r="BC13" i="12"/>
  <c r="Z13" i="12"/>
  <c r="AH13" i="12"/>
  <c r="AP13" i="12"/>
  <c r="BD13" i="12"/>
  <c r="U13" i="12"/>
  <c r="AC13" i="12"/>
  <c r="AK13" i="12"/>
  <c r="AS13" i="12"/>
  <c r="BS13" i="12"/>
  <c r="BA9" i="12"/>
  <c r="BE9" i="12"/>
  <c r="BI9" i="12"/>
  <c r="BM9" i="12"/>
  <c r="BQ9" i="12"/>
  <c r="BU9" i="12"/>
  <c r="BY9" i="12"/>
  <c r="BB9" i="12"/>
  <c r="BF9" i="12"/>
  <c r="BJ9" i="12"/>
  <c r="BN9" i="12"/>
  <c r="BR9" i="12"/>
  <c r="BV9" i="12"/>
  <c r="BZ9" i="12"/>
  <c r="AY9" i="12"/>
  <c r="BG9" i="12"/>
  <c r="BO9" i="12"/>
  <c r="BW9" i="12"/>
  <c r="AZ9" i="12"/>
  <c r="BH9" i="12"/>
  <c r="BP9" i="12"/>
  <c r="BX9" i="12"/>
  <c r="BK9" i="12"/>
  <c r="W9" i="12"/>
  <c r="AA9" i="12"/>
  <c r="AE9" i="12"/>
  <c r="AI9" i="12"/>
  <c r="AM9" i="12"/>
  <c r="AQ9" i="12"/>
  <c r="AU9" i="12"/>
  <c r="BL9" i="12"/>
  <c r="X9" i="12"/>
  <c r="AB9" i="12"/>
  <c r="AF9" i="12"/>
  <c r="AJ9" i="12"/>
  <c r="AN9" i="12"/>
  <c r="AR9" i="12"/>
  <c r="AV9" i="12"/>
  <c r="BS9" i="12"/>
  <c r="Z9" i="12"/>
  <c r="AH9" i="12"/>
  <c r="AP9" i="12"/>
  <c r="BT9" i="12"/>
  <c r="U9" i="12"/>
  <c r="AC9" i="12"/>
  <c r="AK9" i="12"/>
  <c r="AS9" i="12"/>
  <c r="BC9" i="12"/>
  <c r="AU25" i="12"/>
  <c r="AK25" i="12"/>
  <c r="Z25" i="12"/>
  <c r="AI21" i="12"/>
  <c r="AI51" i="12" s="1"/>
  <c r="AP17" i="12"/>
  <c r="AT13" i="12"/>
  <c r="AD13" i="12"/>
  <c r="AT9" i="12"/>
  <c r="AD9" i="12"/>
  <c r="BB25" i="12"/>
  <c r="BV21" i="12"/>
  <c r="BU17" i="12"/>
  <c r="AY24" i="12"/>
  <c r="BC24" i="12"/>
  <c r="BG24" i="12"/>
  <c r="BK24" i="12"/>
  <c r="BO24" i="12"/>
  <c r="BS24" i="12"/>
  <c r="BW24" i="12"/>
  <c r="AZ24" i="12"/>
  <c r="BD24" i="12"/>
  <c r="BH24" i="12"/>
  <c r="BL24" i="12"/>
  <c r="BP24" i="12"/>
  <c r="BT24" i="12"/>
  <c r="BX24" i="12"/>
  <c r="BA24" i="12"/>
  <c r="BI24" i="12"/>
  <c r="BQ24" i="12"/>
  <c r="BY24" i="12"/>
  <c r="BB24" i="12"/>
  <c r="BJ24" i="12"/>
  <c r="BR24" i="12"/>
  <c r="BZ24" i="12"/>
  <c r="X24" i="12"/>
  <c r="X54" i="12" s="1"/>
  <c r="AB24" i="12"/>
  <c r="AB54" i="12" s="1"/>
  <c r="AF24" i="12"/>
  <c r="AF54" i="12" s="1"/>
  <c r="AJ24" i="12"/>
  <c r="AJ54" i="12" s="1"/>
  <c r="AN24" i="12"/>
  <c r="AN54" i="12" s="1"/>
  <c r="AR24" i="12"/>
  <c r="AR54" i="12" s="1"/>
  <c r="AV24" i="12"/>
  <c r="AV54" i="12" s="1"/>
  <c r="BE24" i="12"/>
  <c r="BU24" i="12"/>
  <c r="Y24" i="12"/>
  <c r="Y54" i="12" s="1"/>
  <c r="AD24" i="12"/>
  <c r="AD54" i="12" s="1"/>
  <c r="AI24" i="12"/>
  <c r="AI54" i="12" s="1"/>
  <c r="AO24" i="12"/>
  <c r="AO54" i="12" s="1"/>
  <c r="AT24" i="12"/>
  <c r="AT54" i="12" s="1"/>
  <c r="BF24" i="12"/>
  <c r="BV24" i="12"/>
  <c r="U24" i="12"/>
  <c r="U54" i="12" s="1"/>
  <c r="Z24" i="12"/>
  <c r="Z54" i="12" s="1"/>
  <c r="AE24" i="12"/>
  <c r="AE54" i="12" s="1"/>
  <c r="AK24" i="12"/>
  <c r="AK54" i="12" s="1"/>
  <c r="AP24" i="12"/>
  <c r="AP54" i="12" s="1"/>
  <c r="AU24" i="12"/>
  <c r="AU54" i="12" s="1"/>
  <c r="BB20" i="12"/>
  <c r="BC20" i="12"/>
  <c r="BG20" i="12"/>
  <c r="BK20" i="12"/>
  <c r="BO20" i="12"/>
  <c r="BS20" i="12"/>
  <c r="BW20" i="12"/>
  <c r="AY20" i="12"/>
  <c r="BD20" i="12"/>
  <c r="BH20" i="12"/>
  <c r="BL20" i="12"/>
  <c r="BP20" i="12"/>
  <c r="BT20" i="12"/>
  <c r="BX20" i="12"/>
  <c r="BE20" i="12"/>
  <c r="BM20" i="12"/>
  <c r="BU20" i="12"/>
  <c r="BF20" i="12"/>
  <c r="BN20" i="12"/>
  <c r="BV20" i="12"/>
  <c r="X20" i="12"/>
  <c r="AB20" i="12"/>
  <c r="AF20" i="12"/>
  <c r="AJ20" i="12"/>
  <c r="AN20" i="12"/>
  <c r="AR20" i="12"/>
  <c r="AV20" i="12"/>
  <c r="BI20" i="12"/>
  <c r="BY20" i="12"/>
  <c r="W20" i="12"/>
  <c r="AC20" i="12"/>
  <c r="AH20" i="12"/>
  <c r="AM20" i="12"/>
  <c r="AS20" i="12"/>
  <c r="BJ20" i="12"/>
  <c r="BZ20" i="12"/>
  <c r="Y20" i="12"/>
  <c r="AD20" i="12"/>
  <c r="AI20" i="12"/>
  <c r="AO20" i="12"/>
  <c r="AT20" i="12"/>
  <c r="AQ25" i="12"/>
  <c r="V25" i="12"/>
  <c r="AM24" i="12"/>
  <c r="AM54" i="12" s="1"/>
  <c r="AC24" i="12"/>
  <c r="AC54" i="12" s="1"/>
  <c r="AP21" i="12"/>
  <c r="AP51" i="12" s="1"/>
  <c r="AE21" i="12"/>
  <c r="AE51" i="12" s="1"/>
  <c r="U21" i="12"/>
  <c r="U51" i="12" s="1"/>
  <c r="AL20" i="12"/>
  <c r="AA20" i="12"/>
  <c r="AK17" i="12"/>
  <c r="U17" i="12"/>
  <c r="AO13" i="12"/>
  <c r="Y13" i="12"/>
  <c r="AK12" i="12"/>
  <c r="U12" i="12"/>
  <c r="AO9" i="12"/>
  <c r="Y9" i="12"/>
  <c r="AK8" i="12"/>
  <c r="U8" i="12"/>
  <c r="AX26" i="12" a="1"/>
  <c r="AX26" i="12" s="1"/>
  <c r="AH156" i="22" s="1"/>
  <c r="BZ25" i="12"/>
  <c r="BA25" i="12"/>
  <c r="BU21" i="12"/>
  <c r="BQ20" i="12"/>
  <c r="BT17" i="12"/>
  <c r="AY23" i="12"/>
  <c r="BC23" i="12"/>
  <c r="BG23" i="12"/>
  <c r="BK23" i="12"/>
  <c r="BO23" i="12"/>
  <c r="BS23" i="12"/>
  <c r="BW23" i="12"/>
  <c r="AZ23" i="12"/>
  <c r="BD23" i="12"/>
  <c r="BH23" i="12"/>
  <c r="BL23" i="12"/>
  <c r="BP23" i="12"/>
  <c r="BT23" i="12"/>
  <c r="BX23" i="12"/>
  <c r="BE23" i="12"/>
  <c r="BM23" i="12"/>
  <c r="BU23" i="12"/>
  <c r="BF23" i="12"/>
  <c r="BN23" i="12"/>
  <c r="BV23" i="12"/>
  <c r="X23" i="12"/>
  <c r="X53" i="12" s="1"/>
  <c r="AB23" i="12"/>
  <c r="AB53" i="12" s="1"/>
  <c r="AF23" i="12"/>
  <c r="AF53" i="12" s="1"/>
  <c r="AJ23" i="12"/>
  <c r="AJ53" i="12" s="1"/>
  <c r="AN23" i="12"/>
  <c r="AN53" i="12" s="1"/>
  <c r="AR23" i="12"/>
  <c r="AR53" i="12" s="1"/>
  <c r="AV23" i="12"/>
  <c r="BA23" i="12"/>
  <c r="BQ23" i="12"/>
  <c r="U23" i="12"/>
  <c r="U53" i="12" s="1"/>
  <c r="Z23" i="12"/>
  <c r="Z53" i="12" s="1"/>
  <c r="AE23" i="12"/>
  <c r="AE53" i="12" s="1"/>
  <c r="AK23" i="12"/>
  <c r="AK53" i="12" s="1"/>
  <c r="AP23" i="12"/>
  <c r="AP53" i="12" s="1"/>
  <c r="AU23" i="12"/>
  <c r="AU53" i="12" s="1"/>
  <c r="DC53" i="12" s="1"/>
  <c r="BB23" i="12"/>
  <c r="BR23" i="12"/>
  <c r="V23" i="12"/>
  <c r="V53" i="12" s="1"/>
  <c r="AA23" i="12"/>
  <c r="AA53" i="12" s="1"/>
  <c r="AG23" i="12"/>
  <c r="AG53" i="12" s="1"/>
  <c r="AL23" i="12"/>
  <c r="AL53" i="12" s="1"/>
  <c r="AQ23" i="12"/>
  <c r="AQ53" i="12" s="1"/>
  <c r="BB19" i="12"/>
  <c r="BF19" i="12"/>
  <c r="BJ19" i="12"/>
  <c r="BN19" i="12"/>
  <c r="BR19" i="12"/>
  <c r="BV19" i="12"/>
  <c r="BZ19" i="12"/>
  <c r="AY19" i="12"/>
  <c r="BD19" i="12"/>
  <c r="BI19" i="12"/>
  <c r="BO19" i="12"/>
  <c r="BT19" i="12"/>
  <c r="BY19" i="12"/>
  <c r="AZ19" i="12"/>
  <c r="BE19" i="12"/>
  <c r="BK19" i="12"/>
  <c r="BP19" i="12"/>
  <c r="BU19" i="12"/>
  <c r="BA19" i="12"/>
  <c r="BL19" i="12"/>
  <c r="BW19" i="12"/>
  <c r="W19" i="12"/>
  <c r="AA19" i="12"/>
  <c r="AE19" i="12"/>
  <c r="AI19" i="12"/>
  <c r="AM19" i="12"/>
  <c r="AQ19" i="12"/>
  <c r="BC19" i="12"/>
  <c r="BM19" i="12"/>
  <c r="BX19" i="12"/>
  <c r="X19" i="12"/>
  <c r="AB19" i="12"/>
  <c r="AF19" i="12"/>
  <c r="AJ19" i="12"/>
  <c r="AN19" i="12"/>
  <c r="AR19" i="12"/>
  <c r="AV19" i="12"/>
  <c r="BQ19" i="12"/>
  <c r="V19" i="12"/>
  <c r="AD19" i="12"/>
  <c r="CL19" i="12" s="1"/>
  <c r="AL19" i="12"/>
  <c r="AT19" i="12"/>
  <c r="BS19" i="12"/>
  <c r="Y19" i="12"/>
  <c r="AG19" i="12"/>
  <c r="AO19" i="12"/>
  <c r="AU19" i="12"/>
  <c r="BA15" i="12"/>
  <c r="BE15" i="12"/>
  <c r="BI15" i="12"/>
  <c r="BM15" i="12"/>
  <c r="BQ15" i="12"/>
  <c r="BU15" i="12"/>
  <c r="BY15" i="12"/>
  <c r="BB15" i="12"/>
  <c r="BF15" i="12"/>
  <c r="BJ15" i="12"/>
  <c r="BN15" i="12"/>
  <c r="BR15" i="12"/>
  <c r="BV15" i="12"/>
  <c r="BZ15" i="12"/>
  <c r="AY15" i="12"/>
  <c r="BG15" i="12"/>
  <c r="BO15" i="12"/>
  <c r="BW15" i="12"/>
  <c r="AZ15" i="12"/>
  <c r="BH15" i="12"/>
  <c r="BP15" i="12"/>
  <c r="BX15" i="12"/>
  <c r="BC15" i="12"/>
  <c r="BS15" i="12"/>
  <c r="W15" i="12"/>
  <c r="AA15" i="12"/>
  <c r="AE15" i="12"/>
  <c r="AI15" i="12"/>
  <c r="AM15" i="12"/>
  <c r="AQ15" i="12"/>
  <c r="AU15" i="12"/>
  <c r="BD15" i="12"/>
  <c r="BT15" i="12"/>
  <c r="X15" i="12"/>
  <c r="AB15" i="12"/>
  <c r="AF15" i="12"/>
  <c r="AJ15" i="12"/>
  <c r="AN15" i="12"/>
  <c r="AR15" i="12"/>
  <c r="AV15" i="12"/>
  <c r="BK15" i="12"/>
  <c r="Z15" i="12"/>
  <c r="AH15" i="12"/>
  <c r="AP15" i="12"/>
  <c r="BL15" i="12"/>
  <c r="U15" i="12"/>
  <c r="AC15" i="12"/>
  <c r="AK15" i="12"/>
  <c r="AS15" i="12"/>
  <c r="BA11" i="12"/>
  <c r="BE11" i="12"/>
  <c r="BI11" i="12"/>
  <c r="BM11" i="12"/>
  <c r="BQ11" i="12"/>
  <c r="BU11" i="12"/>
  <c r="BY11" i="12"/>
  <c r="BB11" i="12"/>
  <c r="BF11" i="12"/>
  <c r="BJ11" i="12"/>
  <c r="BN11" i="12"/>
  <c r="BR11" i="12"/>
  <c r="BV11" i="12"/>
  <c r="BZ11" i="12"/>
  <c r="AY11" i="12"/>
  <c r="BG11" i="12"/>
  <c r="BO11" i="12"/>
  <c r="BW11" i="12"/>
  <c r="AZ11" i="12"/>
  <c r="BH11" i="12"/>
  <c r="BP11" i="12"/>
  <c r="BX11" i="12"/>
  <c r="BC11" i="12"/>
  <c r="BS11" i="12"/>
  <c r="W11" i="12"/>
  <c r="AA11" i="12"/>
  <c r="AE11" i="12"/>
  <c r="AI11" i="12"/>
  <c r="AM11" i="12"/>
  <c r="AQ11" i="12"/>
  <c r="AU11" i="12"/>
  <c r="BD11" i="12"/>
  <c r="BT11" i="12"/>
  <c r="X11" i="12"/>
  <c r="AB11" i="12"/>
  <c r="AF11" i="12"/>
  <c r="AJ11" i="12"/>
  <c r="AN11" i="12"/>
  <c r="AR11" i="12"/>
  <c r="AV11" i="12"/>
  <c r="Z11" i="12"/>
  <c r="AH11" i="12"/>
  <c r="CP11" i="12" s="1"/>
  <c r="AP11" i="12"/>
  <c r="U11" i="12"/>
  <c r="AC11" i="12"/>
  <c r="AK11" i="12"/>
  <c r="AS11" i="12"/>
  <c r="BK11" i="12"/>
  <c r="AP25" i="12"/>
  <c r="AE25" i="12"/>
  <c r="U25" i="12"/>
  <c r="AL24" i="12"/>
  <c r="AL54" i="12" s="1"/>
  <c r="AA24" i="12"/>
  <c r="AA54" i="12" s="1"/>
  <c r="AS23" i="12"/>
  <c r="AS53" i="12" s="1"/>
  <c r="AH23" i="12"/>
  <c r="AH53" i="12" s="1"/>
  <c r="W23" i="12"/>
  <c r="W53" i="12" s="1"/>
  <c r="AO21" i="12"/>
  <c r="AO51" i="12" s="1"/>
  <c r="AD21" i="12"/>
  <c r="AD51" i="12" s="1"/>
  <c r="AU20" i="12"/>
  <c r="AK20" i="12"/>
  <c r="Z20" i="12"/>
  <c r="AP19" i="12"/>
  <c r="Z19" i="12"/>
  <c r="AH17" i="12"/>
  <c r="AT15" i="12"/>
  <c r="AD15" i="12"/>
  <c r="AL13" i="12"/>
  <c r="V13" i="12"/>
  <c r="AT11" i="12"/>
  <c r="AD11" i="12"/>
  <c r="AL9" i="12"/>
  <c r="V9" i="12"/>
  <c r="BQ25" i="12"/>
  <c r="BN24" i="12"/>
  <c r="BJ23" i="12"/>
  <c r="BF21" i="12"/>
  <c r="BA20" i="12"/>
  <c r="AZ17" i="12"/>
  <c r="BT13" i="12"/>
  <c r="AT21" i="12"/>
  <c r="AT51" i="12" s="1"/>
  <c r="Y21" i="12"/>
  <c r="Y51" i="12" s="1"/>
  <c r="Z17" i="12"/>
  <c r="BA12" i="12"/>
  <c r="BE12" i="12"/>
  <c r="BI12" i="12"/>
  <c r="BM12" i="12"/>
  <c r="BQ12" i="12"/>
  <c r="BU12" i="12"/>
  <c r="BY12" i="12"/>
  <c r="BB12" i="12"/>
  <c r="BF12" i="12"/>
  <c r="BJ12" i="12"/>
  <c r="BN12" i="12"/>
  <c r="BR12" i="12"/>
  <c r="BV12" i="12"/>
  <c r="BZ12" i="12"/>
  <c r="BC12" i="12"/>
  <c r="BK12" i="12"/>
  <c r="BS12" i="12"/>
  <c r="BD12" i="12"/>
  <c r="BL12" i="12"/>
  <c r="BT12" i="12"/>
  <c r="BG12" i="12"/>
  <c r="BW12" i="12"/>
  <c r="W12" i="12"/>
  <c r="AA12" i="12"/>
  <c r="AE12" i="12"/>
  <c r="AI12" i="12"/>
  <c r="AM12" i="12"/>
  <c r="AQ12" i="12"/>
  <c r="AU12" i="12"/>
  <c r="BH12" i="12"/>
  <c r="BX12" i="12"/>
  <c r="X12" i="12"/>
  <c r="AB12" i="12"/>
  <c r="AF12" i="12"/>
  <c r="AJ12" i="12"/>
  <c r="AN12" i="12"/>
  <c r="AR12" i="12"/>
  <c r="AV12" i="12"/>
  <c r="AY12" i="12"/>
  <c r="V12" i="12"/>
  <c r="AD12" i="12"/>
  <c r="AL12" i="12"/>
  <c r="AT12" i="12"/>
  <c r="AZ12" i="12"/>
  <c r="Y12" i="12"/>
  <c r="AG12" i="12"/>
  <c r="AO12" i="12"/>
  <c r="BO12" i="12"/>
  <c r="BA8" i="12"/>
  <c r="BE8" i="12"/>
  <c r="BI8" i="12"/>
  <c r="BM8" i="12"/>
  <c r="BQ8" i="12"/>
  <c r="BU8" i="12"/>
  <c r="BY8" i="12"/>
  <c r="BB8" i="12"/>
  <c r="BF8" i="12"/>
  <c r="BJ8" i="12"/>
  <c r="BN8" i="12"/>
  <c r="BR8" i="12"/>
  <c r="BV8" i="12"/>
  <c r="BZ8" i="12"/>
  <c r="AY8" i="12"/>
  <c r="BC8" i="12"/>
  <c r="BG8" i="12"/>
  <c r="BK8" i="12"/>
  <c r="BO8" i="12"/>
  <c r="BS8" i="12"/>
  <c r="BW8" i="12"/>
  <c r="BL8" i="12"/>
  <c r="AZ8" i="12"/>
  <c r="BP8" i="12"/>
  <c r="BT8" i="12"/>
  <c r="W8" i="12"/>
  <c r="AA8" i="12"/>
  <c r="AE8" i="12"/>
  <c r="AI8" i="12"/>
  <c r="AM8" i="12"/>
  <c r="AQ8" i="12"/>
  <c r="AU8" i="12"/>
  <c r="BX8" i="12"/>
  <c r="X8" i="12"/>
  <c r="AB8" i="12"/>
  <c r="AF8" i="12"/>
  <c r="AJ8" i="12"/>
  <c r="AN8" i="12"/>
  <c r="AR8" i="12"/>
  <c r="AV8" i="12"/>
  <c r="BD8" i="12"/>
  <c r="V8" i="12"/>
  <c r="AD8" i="12"/>
  <c r="AL8" i="12"/>
  <c r="AT8" i="12"/>
  <c r="BH8" i="12"/>
  <c r="Y8" i="12"/>
  <c r="AG8" i="12"/>
  <c r="AO8" i="12"/>
  <c r="AG25" i="12"/>
  <c r="AL25" i="12"/>
  <c r="AA25" i="12"/>
  <c r="AS24" i="12"/>
  <c r="AS54" i="12" s="1"/>
  <c r="AH24" i="12"/>
  <c r="AH54" i="12" s="1"/>
  <c r="W24" i="12"/>
  <c r="W54" i="12" s="1"/>
  <c r="AO23" i="12"/>
  <c r="AO53" i="12" s="1"/>
  <c r="AD23" i="12"/>
  <c r="AD53" i="12" s="1"/>
  <c r="AU21" i="12"/>
  <c r="AU51" i="12" s="1"/>
  <c r="AK21" i="12"/>
  <c r="AK51" i="12" s="1"/>
  <c r="Z21" i="12"/>
  <c r="Z51" i="12" s="1"/>
  <c r="AQ20" i="12"/>
  <c r="AG20" i="12"/>
  <c r="V20" i="12"/>
  <c r="AE50" i="12" s="1"/>
  <c r="AK19" i="12"/>
  <c r="U19" i="12"/>
  <c r="AH49" i="12" s="1"/>
  <c r="AS17" i="12"/>
  <c r="AC17" i="12"/>
  <c r="AO15" i="12"/>
  <c r="Y15" i="12"/>
  <c r="Y45" i="12" s="1"/>
  <c r="AG13" i="12"/>
  <c r="AS12" i="12"/>
  <c r="AC12" i="12"/>
  <c r="AO11" i="12"/>
  <c r="AO41" i="12" s="1"/>
  <c r="Y11" i="12"/>
  <c r="AG9" i="12"/>
  <c r="AS8" i="12"/>
  <c r="AC8" i="12"/>
  <c r="AC38" i="12" s="1"/>
  <c r="BP25" i="12"/>
  <c r="BM24" i="12"/>
  <c r="BI23" i="12"/>
  <c r="BE21" i="12"/>
  <c r="AZ20" i="12"/>
  <c r="AY17" i="12"/>
  <c r="BP12" i="12"/>
  <c r="BD9" i="12"/>
  <c r="BA7" i="12"/>
  <c r="BE7" i="12"/>
  <c r="BE37" i="12" s="1"/>
  <c r="BI7" i="12"/>
  <c r="BM7" i="12"/>
  <c r="BQ7" i="12"/>
  <c r="BU7" i="12"/>
  <c r="BU37" i="12" s="1"/>
  <c r="BY7" i="12"/>
  <c r="BB7" i="12"/>
  <c r="BF7" i="12"/>
  <c r="BJ7" i="12"/>
  <c r="BN7" i="12"/>
  <c r="BR7" i="12"/>
  <c r="BV7" i="12"/>
  <c r="BZ7" i="12"/>
  <c r="AY7" i="12"/>
  <c r="AY37" i="12" s="1"/>
  <c r="BC7" i="12"/>
  <c r="BG7" i="12"/>
  <c r="BK7" i="12"/>
  <c r="BO7" i="12"/>
  <c r="BS7" i="12"/>
  <c r="BW7" i="12"/>
  <c r="BH7" i="12"/>
  <c r="BX7" i="12"/>
  <c r="BX37" i="12" s="1"/>
  <c r="W7" i="12"/>
  <c r="AA7" i="12"/>
  <c r="AE7" i="12"/>
  <c r="AI7" i="12"/>
  <c r="AM7" i="12"/>
  <c r="AQ7" i="12"/>
  <c r="AU7" i="12"/>
  <c r="BL7" i="12"/>
  <c r="BP7" i="12"/>
  <c r="Y7" i="12"/>
  <c r="AD7" i="12"/>
  <c r="AJ7" i="12"/>
  <c r="AO7" i="12"/>
  <c r="AT7" i="12"/>
  <c r="BT7" i="12"/>
  <c r="U7" i="12"/>
  <c r="Z7" i="12"/>
  <c r="AF7" i="12"/>
  <c r="AK7" i="12"/>
  <c r="AP7" i="12"/>
  <c r="AV7" i="12"/>
  <c r="BB18" i="12"/>
  <c r="BF18" i="12"/>
  <c r="BJ18" i="12"/>
  <c r="BN18" i="12"/>
  <c r="BR18" i="12"/>
  <c r="BV18" i="12"/>
  <c r="BZ18" i="12"/>
  <c r="AZ18" i="12"/>
  <c r="BE18" i="12"/>
  <c r="BK18" i="12"/>
  <c r="BP18" i="12"/>
  <c r="BU18" i="12"/>
  <c r="BA18" i="12"/>
  <c r="BG18" i="12"/>
  <c r="BL18" i="12"/>
  <c r="BQ18" i="12"/>
  <c r="BW18" i="12"/>
  <c r="BH18" i="12"/>
  <c r="BS18" i="12"/>
  <c r="W18" i="12"/>
  <c r="AA18" i="12"/>
  <c r="AE18" i="12"/>
  <c r="AI18" i="12"/>
  <c r="AM18" i="12"/>
  <c r="AQ18" i="12"/>
  <c r="AU18" i="12"/>
  <c r="AY18" i="12"/>
  <c r="BI18" i="12"/>
  <c r="BT18" i="12"/>
  <c r="X18" i="12"/>
  <c r="AB18" i="12"/>
  <c r="AF18" i="12"/>
  <c r="AJ18" i="12"/>
  <c r="AN18" i="12"/>
  <c r="AR18" i="12"/>
  <c r="AV18" i="12"/>
  <c r="BA14" i="12"/>
  <c r="BA44" i="12" s="1"/>
  <c r="BE14" i="12"/>
  <c r="BI14" i="12"/>
  <c r="BM14" i="12"/>
  <c r="BQ14" i="12"/>
  <c r="BQ44" i="12" s="1"/>
  <c r="BU14" i="12"/>
  <c r="BY14" i="12"/>
  <c r="BB14" i="12"/>
  <c r="BF14" i="12"/>
  <c r="BJ14" i="12"/>
  <c r="BN14" i="12"/>
  <c r="BR14" i="12"/>
  <c r="BV14" i="12"/>
  <c r="BZ14" i="12"/>
  <c r="BC14" i="12"/>
  <c r="BK14" i="12"/>
  <c r="BS14" i="12"/>
  <c r="BD14" i="12"/>
  <c r="BL14" i="12"/>
  <c r="BT14" i="12"/>
  <c r="AY14" i="12"/>
  <c r="BO14" i="12"/>
  <c r="W14" i="12"/>
  <c r="AA14" i="12"/>
  <c r="AE14" i="12"/>
  <c r="AI14" i="12"/>
  <c r="AM14" i="12"/>
  <c r="AQ14" i="12"/>
  <c r="AU14" i="12"/>
  <c r="AZ14" i="12"/>
  <c r="BP14" i="12"/>
  <c r="X14" i="12"/>
  <c r="AB14" i="12"/>
  <c r="AF14" i="12"/>
  <c r="AJ14" i="12"/>
  <c r="AN14" i="12"/>
  <c r="AR14" i="12"/>
  <c r="AV14" i="12"/>
  <c r="BA10" i="12"/>
  <c r="BE10" i="12"/>
  <c r="BI10" i="12"/>
  <c r="BM10" i="12"/>
  <c r="BQ10" i="12"/>
  <c r="BU10" i="12"/>
  <c r="BY10" i="12"/>
  <c r="BB10" i="12"/>
  <c r="BF10" i="12"/>
  <c r="BJ10" i="12"/>
  <c r="BN10" i="12"/>
  <c r="BR10" i="12"/>
  <c r="BV10" i="12"/>
  <c r="BZ10" i="12"/>
  <c r="BC10" i="12"/>
  <c r="BK10" i="12"/>
  <c r="BS10" i="12"/>
  <c r="BD10" i="12"/>
  <c r="BL10" i="12"/>
  <c r="BT10" i="12"/>
  <c r="AY10" i="12"/>
  <c r="BO10" i="12"/>
  <c r="W10" i="12"/>
  <c r="AA10" i="12"/>
  <c r="AE10" i="12"/>
  <c r="AI10" i="12"/>
  <c r="AM10" i="12"/>
  <c r="AQ10" i="12"/>
  <c r="AU10" i="12"/>
  <c r="AZ10" i="12"/>
  <c r="BP10" i="12"/>
  <c r="X10" i="12"/>
  <c r="AB10" i="12"/>
  <c r="AF10" i="12"/>
  <c r="AJ10" i="12"/>
  <c r="AN10" i="12"/>
  <c r="AR10" i="12"/>
  <c r="AV10" i="12"/>
  <c r="AS18" i="12"/>
  <c r="AK18" i="12"/>
  <c r="CS18" i="12" s="1"/>
  <c r="AC18" i="12"/>
  <c r="U18" i="12"/>
  <c r="AO14" i="12"/>
  <c r="AG14" i="12"/>
  <c r="Y14" i="12"/>
  <c r="AO10" i="12"/>
  <c r="AG10" i="12"/>
  <c r="Y10" i="12"/>
  <c r="AR7" i="12"/>
  <c r="AG7" i="12"/>
  <c r="V7" i="12"/>
  <c r="CD7" i="12" s="1"/>
  <c r="BY18" i="12"/>
  <c r="BD18" i="12"/>
  <c r="BH14" i="12"/>
  <c r="BX10" i="12"/>
  <c r="AP18" i="12"/>
  <c r="AH18" i="12"/>
  <c r="Z18" i="12"/>
  <c r="Z48" i="12" s="1"/>
  <c r="AT14" i="12"/>
  <c r="DB14" i="12" s="1"/>
  <c r="AL14" i="12"/>
  <c r="AD14" i="12"/>
  <c r="V14" i="12"/>
  <c r="U44" i="12" s="1"/>
  <c r="AT10" i="12"/>
  <c r="AL10" i="12"/>
  <c r="AD10" i="12"/>
  <c r="V10" i="12"/>
  <c r="AH40" i="12" s="1"/>
  <c r="AN7" i="12"/>
  <c r="AC7" i="12"/>
  <c r="BX18" i="12"/>
  <c r="BC18" i="12"/>
  <c r="BG14" i="12"/>
  <c r="BW10" i="12"/>
  <c r="AW26" i="12" a="1"/>
  <c r="AW26" i="12" s="1"/>
  <c r="AG156" i="22" s="1"/>
  <c r="AF26" i="12" a="1"/>
  <c r="AF26" i="12" s="1"/>
  <c r="P156" i="22" s="1"/>
  <c r="P157" i="22" s="1"/>
  <c r="P158" i="22" s="1"/>
  <c r="P159" i="22" s="1"/>
  <c r="S26" i="12" a="1"/>
  <c r="S26" i="12" s="1"/>
  <c r="C156" i="22" s="1"/>
  <c r="T26" i="12" a="1"/>
  <c r="T26" i="12" s="1"/>
  <c r="D156" i="22" s="1"/>
  <c r="AG37" i="12" l="1"/>
  <c r="AQ50" i="12"/>
  <c r="Y42" i="12"/>
  <c r="AD42" i="12"/>
  <c r="AL39" i="12"/>
  <c r="AL43" i="12"/>
  <c r="U55" i="12"/>
  <c r="Z42" i="12"/>
  <c r="Z47" i="12"/>
  <c r="CK19" i="12"/>
  <c r="CL14" i="12"/>
  <c r="BH44" i="12"/>
  <c r="AV40" i="12"/>
  <c r="CD10" i="12"/>
  <c r="AZ40" i="12"/>
  <c r="CS10" i="12"/>
  <c r="BO40" i="12"/>
  <c r="CY10" i="12"/>
  <c r="BU40" i="12"/>
  <c r="X44" i="12"/>
  <c r="CX14" i="12"/>
  <c r="BT44" i="12"/>
  <c r="CV14" i="12"/>
  <c r="BR44" i="12"/>
  <c r="CQ14" i="12"/>
  <c r="BM44" i="12"/>
  <c r="W48" i="12"/>
  <c r="CD18" i="12"/>
  <c r="AZ48" i="12"/>
  <c r="AO37" i="12"/>
  <c r="W37" i="12"/>
  <c r="CV7" i="12"/>
  <c r="BR37" i="12"/>
  <c r="CQ7" i="12"/>
  <c r="BM37" i="12"/>
  <c r="CI21" i="12"/>
  <c r="BE51" i="12"/>
  <c r="AT38" i="12"/>
  <c r="AJ38" i="12"/>
  <c r="CX8" i="12"/>
  <c r="BT38" i="12"/>
  <c r="AD40" i="12"/>
  <c r="CL40" i="12" s="1"/>
  <c r="CL10" i="12"/>
  <c r="AH48" i="12"/>
  <c r="AR37" i="12"/>
  <c r="AC48" i="12"/>
  <c r="AB40" i="12"/>
  <c r="AE40" i="12"/>
  <c r="CC10" i="12"/>
  <c r="AY40" i="12"/>
  <c r="CZ10" i="12"/>
  <c r="BV40" i="12"/>
  <c r="CU10" i="12"/>
  <c r="BQ40" i="12"/>
  <c r="CE10" i="12"/>
  <c r="BA40" i="12"/>
  <c r="CT14" i="12"/>
  <c r="BP44" i="12"/>
  <c r="AM44" i="12"/>
  <c r="CU44" i="12" s="1"/>
  <c r="CP14" i="12"/>
  <c r="BL44" i="12"/>
  <c r="CR14" i="12"/>
  <c r="BN44" i="12"/>
  <c r="CM14" i="12"/>
  <c r="BI44" i="12"/>
  <c r="AB48" i="12"/>
  <c r="CC18" i="12"/>
  <c r="AY48" i="12"/>
  <c r="CW18" i="12"/>
  <c r="BS48" i="12"/>
  <c r="CP18" i="12"/>
  <c r="BL48" i="12"/>
  <c r="DD18" i="12"/>
  <c r="BZ48" i="12"/>
  <c r="AP37" i="12"/>
  <c r="U37" i="12"/>
  <c r="AH37" i="12"/>
  <c r="X37" i="12"/>
  <c r="AJ37" i="12"/>
  <c r="CP7" i="12"/>
  <c r="BL37" i="12"/>
  <c r="AI37" i="12"/>
  <c r="CS7" i="12"/>
  <c r="BO37" i="12"/>
  <c r="CR7" i="12"/>
  <c r="BN37" i="12"/>
  <c r="CT12" i="12"/>
  <c r="BP42" i="12"/>
  <c r="AC42" i="12"/>
  <c r="AG38" i="12"/>
  <c r="AF38" i="12"/>
  <c r="CT8" i="12"/>
  <c r="BP38" i="12"/>
  <c r="CV8" i="12"/>
  <c r="BR38" i="12"/>
  <c r="CQ8" i="12"/>
  <c r="BM38" i="12"/>
  <c r="CD12" i="12"/>
  <c r="AZ42" i="12"/>
  <c r="X42" i="12"/>
  <c r="AD41" i="12"/>
  <c r="AK41" i="12"/>
  <c r="X41" i="12"/>
  <c r="DB11" i="12"/>
  <c r="BX41" i="12"/>
  <c r="CN11" i="12"/>
  <c r="BJ41" i="12"/>
  <c r="AC45" i="12"/>
  <c r="AB45" i="12"/>
  <c r="CG15" i="12"/>
  <c r="BC45" i="12"/>
  <c r="CG45" i="12" s="1"/>
  <c r="CR15" i="12"/>
  <c r="BN45" i="12"/>
  <c r="CM15" i="12"/>
  <c r="BI45" i="12"/>
  <c r="AJ49" i="12"/>
  <c r="DB19" i="12"/>
  <c r="BX49" i="12"/>
  <c r="CY19" i="12"/>
  <c r="BU49" i="12"/>
  <c r="CZ19" i="12"/>
  <c r="BV49" i="12"/>
  <c r="CF23" i="12"/>
  <c r="BB53" i="12"/>
  <c r="CE23" i="12"/>
  <c r="BA53" i="12"/>
  <c r="Y39" i="12"/>
  <c r="AL40" i="12"/>
  <c r="AP48" i="12"/>
  <c r="DC18" i="12"/>
  <c r="BY48" i="12"/>
  <c r="AG44" i="12"/>
  <c r="AN40" i="12"/>
  <c r="CV40" i="12" s="1"/>
  <c r="AQ40" i="12"/>
  <c r="CY40" i="12" s="1"/>
  <c r="CX10" i="12"/>
  <c r="BT40" i="12"/>
  <c r="CV10" i="12"/>
  <c r="BR40" i="12"/>
  <c r="CQ10" i="12"/>
  <c r="BM40" i="12"/>
  <c r="AF44" i="12"/>
  <c r="CD14" i="12"/>
  <c r="AZ44" i="12"/>
  <c r="CH14" i="12"/>
  <c r="BD44" i="12"/>
  <c r="DD14" i="12"/>
  <c r="BZ44" i="12"/>
  <c r="CI14" i="12"/>
  <c r="BE44" i="12"/>
  <c r="AN48" i="12"/>
  <c r="AU48" i="12"/>
  <c r="DC48" i="12" s="1"/>
  <c r="CL18" i="12"/>
  <c r="BH48" i="12"/>
  <c r="CO18" i="12"/>
  <c r="BK48" i="12"/>
  <c r="CJ18" i="12"/>
  <c r="BF48" i="12"/>
  <c r="AD37" i="12"/>
  <c r="AU37" i="12"/>
  <c r="CO7" i="12"/>
  <c r="BK37" i="12"/>
  <c r="DD7" i="12"/>
  <c r="BZ37" i="12"/>
  <c r="AG39" i="12"/>
  <c r="AS42" i="12"/>
  <c r="Y38" i="12"/>
  <c r="AB38" i="12"/>
  <c r="AQ38" i="12"/>
  <c r="CD8" i="12"/>
  <c r="AZ38" i="12"/>
  <c r="CC8" i="12"/>
  <c r="AY38" i="12"/>
  <c r="CM8" i="12"/>
  <c r="BI38" i="12"/>
  <c r="AT42" i="12"/>
  <c r="AJ42" i="12"/>
  <c r="AM42" i="12"/>
  <c r="CP12" i="12"/>
  <c r="BL42" i="12"/>
  <c r="CR12" i="12"/>
  <c r="BN42" i="12"/>
  <c r="CM12" i="12"/>
  <c r="BI42" i="12"/>
  <c r="CE20" i="12"/>
  <c r="BA50" i="12"/>
  <c r="CU25" i="12"/>
  <c r="BQ55" i="12"/>
  <c r="AT45" i="12"/>
  <c r="AP55" i="12"/>
  <c r="Z41" i="12"/>
  <c r="CX11" i="12"/>
  <c r="BT41" i="12"/>
  <c r="W41" i="12"/>
  <c r="CS11" i="12"/>
  <c r="BO41" i="12"/>
  <c r="CJ11" i="12"/>
  <c r="BF41" i="12"/>
  <c r="CE11" i="12"/>
  <c r="BA41" i="12"/>
  <c r="U45" i="12"/>
  <c r="AG45" i="12"/>
  <c r="AL45" i="12"/>
  <c r="AN45" i="12"/>
  <c r="AQ45" i="12"/>
  <c r="DB15" i="12"/>
  <c r="BX45" i="12"/>
  <c r="DA15" i="12"/>
  <c r="BW45" i="12"/>
  <c r="CN15" i="12"/>
  <c r="BJ45" i="12"/>
  <c r="CI15" i="12"/>
  <c r="BE45" i="12"/>
  <c r="AG49" i="12"/>
  <c r="AL49" i="12"/>
  <c r="AF49" i="12"/>
  <c r="CQ19" i="12"/>
  <c r="BM49" i="12"/>
  <c r="AI49" i="12"/>
  <c r="DA19" i="12"/>
  <c r="BW49" i="12"/>
  <c r="CT19" i="12"/>
  <c r="BP49" i="12"/>
  <c r="DC19" i="12"/>
  <c r="BY49" i="12"/>
  <c r="CH19" i="12"/>
  <c r="BD49" i="12"/>
  <c r="CV19" i="12"/>
  <c r="BR49" i="12"/>
  <c r="CF19" i="12"/>
  <c r="BB49" i="12"/>
  <c r="AV53" i="12"/>
  <c r="DD53" i="12" s="1"/>
  <c r="DD23" i="12"/>
  <c r="CR23" i="12"/>
  <c r="BN53" i="12"/>
  <c r="CI23" i="12"/>
  <c r="BE53" i="12"/>
  <c r="CI53" i="12" s="1"/>
  <c r="CP23" i="12"/>
  <c r="BL53" i="12"/>
  <c r="DA23" i="12"/>
  <c r="BW53" i="12"/>
  <c r="CK23" i="12"/>
  <c r="BG53" i="12"/>
  <c r="CK53" i="12" s="1"/>
  <c r="CU20" i="12"/>
  <c r="BQ50" i="12"/>
  <c r="DC23" i="12"/>
  <c r="Z40" i="12"/>
  <c r="AS40" i="12"/>
  <c r="C117" i="22"/>
  <c r="C122" i="22"/>
  <c r="CM7" i="12"/>
  <c r="BI37" i="12"/>
  <c r="CM23" i="12"/>
  <c r="BI53" i="12"/>
  <c r="AO45" i="12"/>
  <c r="AA55" i="12"/>
  <c r="AV38" i="12"/>
  <c r="AE38" i="12"/>
  <c r="CM38" i="12" s="1"/>
  <c r="CG8" i="12"/>
  <c r="BC38" i="12"/>
  <c r="CS12" i="12"/>
  <c r="BO42" i="12"/>
  <c r="AN42" i="12"/>
  <c r="AA42" i="12"/>
  <c r="CO12" i="12"/>
  <c r="BK42" i="12"/>
  <c r="CF12" i="12"/>
  <c r="BB42" i="12"/>
  <c r="CD17" i="12"/>
  <c r="AZ47" i="12"/>
  <c r="AD45" i="12"/>
  <c r="DA53" i="12"/>
  <c r="AH41" i="12"/>
  <c r="AQ41" i="12"/>
  <c r="DA11" i="12"/>
  <c r="BW41" i="12"/>
  <c r="CY11" i="12"/>
  <c r="BU41" i="12"/>
  <c r="AH45" i="12"/>
  <c r="AU45" i="12"/>
  <c r="CD15" i="12"/>
  <c r="AZ45" i="12"/>
  <c r="DC15" i="12"/>
  <c r="BY45" i="12"/>
  <c r="AT49" i="12"/>
  <c r="DB49" i="12" s="1"/>
  <c r="AM49" i="12"/>
  <c r="CD19" i="12"/>
  <c r="AZ49" i="12"/>
  <c r="CR53" i="12"/>
  <c r="CQ23" i="12"/>
  <c r="BM53" i="12"/>
  <c r="CQ53" i="12" s="1"/>
  <c r="CT23" i="12"/>
  <c r="BP53" i="12"/>
  <c r="CO23" i="12"/>
  <c r="BK53" i="12"/>
  <c r="CO53" i="12" s="1"/>
  <c r="DD25" i="12"/>
  <c r="BZ55" i="12"/>
  <c r="AQ55" i="12"/>
  <c r="D157" i="22"/>
  <c r="D162" i="22"/>
  <c r="DA10" i="12"/>
  <c r="BW40" i="12"/>
  <c r="AC37" i="12"/>
  <c r="AL44" i="12"/>
  <c r="CT44" i="12" s="1"/>
  <c r="Y40" i="12"/>
  <c r="AK48" i="12"/>
  <c r="CS48" i="12" s="1"/>
  <c r="X40" i="12"/>
  <c r="CF40" i="12" s="1"/>
  <c r="AA40" i="12"/>
  <c r="CO10" i="12"/>
  <c r="BK40" i="12"/>
  <c r="CF10" i="12"/>
  <c r="BB40" i="12"/>
  <c r="AV44" i="12"/>
  <c r="DD44" i="12" s="1"/>
  <c r="AI44" i="12"/>
  <c r="CQ44" i="12" s="1"/>
  <c r="CS14" i="12"/>
  <c r="BO44" i="12"/>
  <c r="CN14" i="12"/>
  <c r="BJ44" i="12"/>
  <c r="CY14" i="12"/>
  <c r="BU44" i="12"/>
  <c r="X48" i="12"/>
  <c r="AE48" i="12"/>
  <c r="CK18" i="12"/>
  <c r="BG48" i="12"/>
  <c r="CZ18" i="12"/>
  <c r="BV48" i="12"/>
  <c r="AK37" i="12"/>
  <c r="CX7" i="12"/>
  <c r="BT37" i="12"/>
  <c r="AE37" i="12"/>
  <c r="CL7" i="12"/>
  <c r="BH37" i="12"/>
  <c r="CN7" i="12"/>
  <c r="BJ37" i="12"/>
  <c r="CC17" i="12"/>
  <c r="AY47" i="12"/>
  <c r="CQ24" i="12"/>
  <c r="BM54" i="12"/>
  <c r="CQ54" i="12" s="1"/>
  <c r="AC47" i="12"/>
  <c r="V50" i="12"/>
  <c r="AP50" i="12"/>
  <c r="AL55" i="12"/>
  <c r="AD38" i="12"/>
  <c r="AR38" i="12"/>
  <c r="AA38" i="12"/>
  <c r="CS8" i="12"/>
  <c r="BO38" i="12"/>
  <c r="CR8" i="12"/>
  <c r="BN38" i="12"/>
  <c r="DC8" i="12"/>
  <c r="BY38" i="12"/>
  <c r="AO42" i="12"/>
  <c r="CC12" i="12"/>
  <c r="AY42" i="12"/>
  <c r="DB12" i="12"/>
  <c r="BX42" i="12"/>
  <c r="W42" i="12"/>
  <c r="CG12" i="12"/>
  <c r="BC42" i="12"/>
  <c r="DC12" i="12"/>
  <c r="BY42" i="12"/>
  <c r="AT41" i="12"/>
  <c r="DB41" i="12" s="1"/>
  <c r="Z50" i="12"/>
  <c r="AC41" i="12"/>
  <c r="AJ41" i="12"/>
  <c r="AM41" i="12"/>
  <c r="CT11" i="12"/>
  <c r="BP41" i="12"/>
  <c r="CZ11" i="12"/>
  <c r="BV41" i="12"/>
  <c r="CU11" i="12"/>
  <c r="BQ41" i="12"/>
  <c r="Z45" i="12"/>
  <c r="X45" i="12"/>
  <c r="AA45" i="12"/>
  <c r="CI45" i="12" s="1"/>
  <c r="DD15" i="12"/>
  <c r="BZ45" i="12"/>
  <c r="CY15" i="12"/>
  <c r="BU45" i="12"/>
  <c r="AV49" i="12"/>
  <c r="C157" i="22"/>
  <c r="C162" i="22"/>
  <c r="CK14" i="12"/>
  <c r="BG44" i="12"/>
  <c r="AN37" i="12"/>
  <c r="AT40" i="12"/>
  <c r="AT44" i="12"/>
  <c r="DB44" i="12" s="1"/>
  <c r="DB10" i="12"/>
  <c r="BX40" i="12"/>
  <c r="V41" i="12"/>
  <c r="Z38" i="12"/>
  <c r="BR50" i="12"/>
  <c r="Z44" i="12"/>
  <c r="CH44" i="12" s="1"/>
  <c r="AX56" i="12" a="1"/>
  <c r="AX56" i="12" s="1"/>
  <c r="AH116" i="22" s="1"/>
  <c r="CB37" i="12"/>
  <c r="CB56" i="12" s="1" a="1"/>
  <c r="CB56" i="12" s="1"/>
  <c r="BL116" i="22" s="1"/>
  <c r="AH44" i="12"/>
  <c r="CP44" i="12" s="1"/>
  <c r="AL37" i="12"/>
  <c r="U50" i="12"/>
  <c r="CG18" i="12"/>
  <c r="BC48" i="12"/>
  <c r="CO37" i="12"/>
  <c r="U48" i="12"/>
  <c r="CC48" i="12" s="1"/>
  <c r="AT48" i="12"/>
  <c r="V48" i="12"/>
  <c r="CD48" i="12" s="1"/>
  <c r="AD48" i="12"/>
  <c r="CL48" i="12" s="1"/>
  <c r="AO48" i="12"/>
  <c r="CW48" i="12" s="1"/>
  <c r="AG48" i="12"/>
  <c r="CO48" i="12" s="1"/>
  <c r="AI40" i="12"/>
  <c r="CQ40" i="12" s="1"/>
  <c r="DD10" i="12"/>
  <c r="BZ40" i="12"/>
  <c r="AN44" i="12"/>
  <c r="CV44" i="12" s="1"/>
  <c r="AA44" i="12"/>
  <c r="CI44" i="12" s="1"/>
  <c r="CF14" i="12"/>
  <c r="BB44" i="12"/>
  <c r="AF48" i="12"/>
  <c r="CM18" i="12"/>
  <c r="BI48" i="12"/>
  <c r="CU18" i="12"/>
  <c r="BQ48" i="12"/>
  <c r="CR18" i="12"/>
  <c r="BN48" i="12"/>
  <c r="Z37" i="12"/>
  <c r="CT7" i="12"/>
  <c r="BP37" i="12"/>
  <c r="CW7" i="12"/>
  <c r="BS37" i="12"/>
  <c r="CF7" i="12"/>
  <c r="BB37" i="12"/>
  <c r="CH9" i="12"/>
  <c r="BD39" i="12"/>
  <c r="U49" i="12"/>
  <c r="AS49" i="12"/>
  <c r="DA49" i="12" s="1"/>
  <c r="AC49" i="12"/>
  <c r="CK49" i="12" s="1"/>
  <c r="AO38" i="12"/>
  <c r="CH8" i="12"/>
  <c r="BD38" i="12"/>
  <c r="DB8" i="12"/>
  <c r="BX38" i="12"/>
  <c r="DA8" i="12"/>
  <c r="BW38" i="12"/>
  <c r="CZ8" i="12"/>
  <c r="BV38" i="12"/>
  <c r="CJ8" i="12"/>
  <c r="BF38" i="12"/>
  <c r="CU8" i="12"/>
  <c r="BQ38" i="12"/>
  <c r="CE8" i="12"/>
  <c r="BA38" i="12"/>
  <c r="AR42" i="12"/>
  <c r="AB42" i="12"/>
  <c r="CJ42" i="12" s="1"/>
  <c r="AU42" i="12"/>
  <c r="DC42" i="12" s="1"/>
  <c r="AE42" i="12"/>
  <c r="CM42" i="12" s="1"/>
  <c r="CK12" i="12"/>
  <c r="BG42" i="12"/>
  <c r="CW12" i="12"/>
  <c r="BS42" i="12"/>
  <c r="CZ12" i="12"/>
  <c r="BV42" i="12"/>
  <c r="CJ12" i="12"/>
  <c r="BF42" i="12"/>
  <c r="CU12" i="12"/>
  <c r="BQ42" i="12"/>
  <c r="CE12" i="12"/>
  <c r="BA42" i="12"/>
  <c r="CX13" i="12"/>
  <c r="BT43" i="12"/>
  <c r="CN23" i="12"/>
  <c r="BJ53" i="12"/>
  <c r="CN53" i="12" s="1"/>
  <c r="Z49" i="12"/>
  <c r="CH49" i="12" s="1"/>
  <c r="AU50" i="12"/>
  <c r="CP53" i="12"/>
  <c r="AS41" i="12"/>
  <c r="AP41" i="12"/>
  <c r="CX41" i="12" s="1"/>
  <c r="AR26" i="12" a="1"/>
  <c r="AR26" i="12" s="1"/>
  <c r="AB156" i="22" s="1"/>
  <c r="AB157" i="22" s="1"/>
  <c r="AB158" i="22" s="1"/>
  <c r="AB159" i="22" s="1"/>
  <c r="AR41" i="12"/>
  <c r="CZ41" i="12" s="1"/>
  <c r="AB26" i="12" a="1"/>
  <c r="AB26" i="12" s="1"/>
  <c r="L156" i="22" s="1"/>
  <c r="L157" i="22" s="1"/>
  <c r="L158" i="22" s="1"/>
  <c r="L159" i="22" s="1"/>
  <c r="AB41" i="12"/>
  <c r="CJ41" i="12" s="1"/>
  <c r="AU41" i="12"/>
  <c r="AE41" i="12"/>
  <c r="CG11" i="12"/>
  <c r="BC41" i="12"/>
  <c r="CD11" i="12"/>
  <c r="AZ41" i="12"/>
  <c r="CC11" i="12"/>
  <c r="AY41" i="12"/>
  <c r="CR11" i="12"/>
  <c r="BN41" i="12"/>
  <c r="DC11" i="12"/>
  <c r="BY41" i="12"/>
  <c r="CM11" i="12"/>
  <c r="BI41" i="12"/>
  <c r="AK45" i="12"/>
  <c r="AP45" i="12"/>
  <c r="AV45" i="12"/>
  <c r="DD45" i="12" s="1"/>
  <c r="AF45" i="12"/>
  <c r="CN45" i="12" s="1"/>
  <c r="CH15" i="12"/>
  <c r="BD45" i="12"/>
  <c r="AI45" i="12"/>
  <c r="CW15" i="12"/>
  <c r="BS45" i="12"/>
  <c r="CL15" i="12"/>
  <c r="BH45" i="12"/>
  <c r="CK15" i="12"/>
  <c r="BG45" i="12"/>
  <c r="CV15" i="12"/>
  <c r="BR45" i="12"/>
  <c r="CF15" i="12"/>
  <c r="BB45" i="12"/>
  <c r="CQ15" i="12"/>
  <c r="BM45" i="12"/>
  <c r="AU49" i="12"/>
  <c r="DC49" i="12" s="1"/>
  <c r="CW19" i="12"/>
  <c r="BS49" i="12"/>
  <c r="V49" i="12"/>
  <c r="CD49" i="12" s="1"/>
  <c r="AN49" i="12"/>
  <c r="CV49" i="12" s="1"/>
  <c r="X49" i="12"/>
  <c r="CF49" i="12" s="1"/>
  <c r="AQ49" i="12"/>
  <c r="CY49" i="12" s="1"/>
  <c r="AA49" i="12"/>
  <c r="CE19" i="12"/>
  <c r="BA49" i="12"/>
  <c r="CI19" i="12"/>
  <c r="BE49" i="12"/>
  <c r="CS19" i="12"/>
  <c r="BO49" i="12"/>
  <c r="DD19" i="12"/>
  <c r="BZ49" i="12"/>
  <c r="CN19" i="12"/>
  <c r="BJ49" i="12"/>
  <c r="CT53" i="12"/>
  <c r="CV23" i="12"/>
  <c r="BR53" i="12"/>
  <c r="CU23" i="12"/>
  <c r="BQ53" i="12"/>
  <c r="CU53" i="12" s="1"/>
  <c r="CV53" i="12"/>
  <c r="CF53" i="12"/>
  <c r="CY23" i="12"/>
  <c r="BU53" i="12"/>
  <c r="CY53" i="12" s="1"/>
  <c r="CX23" i="12"/>
  <c r="BT53" i="12"/>
  <c r="CH23" i="12"/>
  <c r="BD53" i="12"/>
  <c r="CH53" i="12" s="1"/>
  <c r="CS23" i="12"/>
  <c r="BO53" i="12"/>
  <c r="CS53" i="12" s="1"/>
  <c r="CC23" i="12"/>
  <c r="AY53" i="12"/>
  <c r="CE25" i="12"/>
  <c r="BA55" i="12"/>
  <c r="AK38" i="12"/>
  <c r="AK42" i="12"/>
  <c r="CS42" i="12" s="1"/>
  <c r="AK47" i="12"/>
  <c r="V55" i="12"/>
  <c r="AI50" i="12"/>
  <c r="CN20" i="12"/>
  <c r="BJ50" i="12"/>
  <c r="AC50" i="12"/>
  <c r="AV50" i="12"/>
  <c r="AF50" i="12"/>
  <c r="CN50" i="12" s="1"/>
  <c r="CR20" i="12"/>
  <c r="BN50" i="12"/>
  <c r="CI20" i="12"/>
  <c r="BE50" i="12"/>
  <c r="CP20" i="12"/>
  <c r="BL50" i="12"/>
  <c r="DA20" i="12"/>
  <c r="BW50" i="12"/>
  <c r="CK20" i="12"/>
  <c r="BG50" i="12"/>
  <c r="CY24" i="12"/>
  <c r="BU54" i="12"/>
  <c r="CY54" i="12" s="1"/>
  <c r="CF24" i="12"/>
  <c r="BB54" i="12"/>
  <c r="CF54" i="12" s="1"/>
  <c r="CE24" i="12"/>
  <c r="BA54" i="12"/>
  <c r="CE54" i="12" s="1"/>
  <c r="CP24" i="12"/>
  <c r="BL54" i="12"/>
  <c r="CP54" i="12" s="1"/>
  <c r="DA24" i="12"/>
  <c r="BW54" i="12"/>
  <c r="CK24" i="12"/>
  <c r="BG54" i="12"/>
  <c r="CK54" i="12" s="1"/>
  <c r="CZ21" i="12"/>
  <c r="BV51" i="12"/>
  <c r="AD43" i="12"/>
  <c r="Z55" i="12"/>
  <c r="AS39" i="12"/>
  <c r="CX9" i="12"/>
  <c r="BT39" i="12"/>
  <c r="CW9" i="12"/>
  <c r="BS39" i="12"/>
  <c r="AJ39" i="12"/>
  <c r="CP9" i="12"/>
  <c r="BL39" i="12"/>
  <c r="AI39" i="12"/>
  <c r="CO9" i="12"/>
  <c r="BK39" i="12"/>
  <c r="CD9" i="12"/>
  <c r="AZ39" i="12"/>
  <c r="CC9" i="12"/>
  <c r="AY39" i="12"/>
  <c r="CR9" i="12"/>
  <c r="BN39" i="12"/>
  <c r="DC9" i="12"/>
  <c r="BY39" i="12"/>
  <c r="CM9" i="12"/>
  <c r="BI39" i="12"/>
  <c r="AS43" i="12"/>
  <c r="CH13" i="12"/>
  <c r="BD43" i="12"/>
  <c r="CG13" i="12"/>
  <c r="BC43" i="12"/>
  <c r="AJ43" i="12"/>
  <c r="CP13" i="12"/>
  <c r="BL43" i="12"/>
  <c r="AI43" i="12"/>
  <c r="CO13" i="12"/>
  <c r="BK43" i="12"/>
  <c r="CD13" i="12"/>
  <c r="AZ43" i="12"/>
  <c r="CC13" i="12"/>
  <c r="AY43" i="12"/>
  <c r="CR13" i="12"/>
  <c r="BN43" i="12"/>
  <c r="DC13" i="12"/>
  <c r="BY43" i="12"/>
  <c r="CM13" i="12"/>
  <c r="BI43" i="12"/>
  <c r="AG47" i="12"/>
  <c r="AL47" i="12"/>
  <c r="AV47" i="12"/>
  <c r="AF47" i="12"/>
  <c r="CI17" i="12"/>
  <c r="BE47" i="12"/>
  <c r="AI47" i="12"/>
  <c r="DC17" i="12"/>
  <c r="BY47" i="12"/>
  <c r="CW17" i="12"/>
  <c r="BS47" i="12"/>
  <c r="DA17" i="12"/>
  <c r="BW47" i="12"/>
  <c r="CE17" i="12"/>
  <c r="BA47" i="12"/>
  <c r="CR17" i="12"/>
  <c r="BN47" i="12"/>
  <c r="CV21" i="12"/>
  <c r="BR51" i="12"/>
  <c r="CU21" i="12"/>
  <c r="BQ51" i="12"/>
  <c r="CU51" i="12" s="1"/>
  <c r="CX21" i="12"/>
  <c r="BT51" i="12"/>
  <c r="CH21" i="12"/>
  <c r="BD51" i="12"/>
  <c r="CH51" i="12" s="1"/>
  <c r="CS21" i="12"/>
  <c r="BO51" i="12"/>
  <c r="CS51" i="12" s="1"/>
  <c r="CC21" i="12"/>
  <c r="AY51" i="12"/>
  <c r="AD55" i="12"/>
  <c r="AS55" i="12"/>
  <c r="W55" i="12"/>
  <c r="CE55" i="12" s="1"/>
  <c r="AR55" i="12"/>
  <c r="AB55" i="12"/>
  <c r="CR25" i="12"/>
  <c r="BN55" i="12"/>
  <c r="CQ25" i="12"/>
  <c r="BM55" i="12"/>
  <c r="CH25" i="12"/>
  <c r="BD55" i="12"/>
  <c r="CS25" i="12"/>
  <c r="BO55" i="12"/>
  <c r="CC25" i="12"/>
  <c r="AY55" i="12"/>
  <c r="CC55" i="12" s="1"/>
  <c r="AP44" i="12"/>
  <c r="CX44" i="12" s="1"/>
  <c r="V45" i="12"/>
  <c r="CD45" i="12" s="1"/>
  <c r="Y48" i="12"/>
  <c r="V40" i="12"/>
  <c r="CD40" i="12" s="1"/>
  <c r="AC40" i="12"/>
  <c r="CK40" i="12" s="1"/>
  <c r="AK40" i="12"/>
  <c r="CS40" i="12" s="1"/>
  <c r="AP40" i="12"/>
  <c r="CX40" i="12" s="1"/>
  <c r="U40" i="12"/>
  <c r="CC40" i="12" s="1"/>
  <c r="V44" i="12"/>
  <c r="CD44" i="12" s="1"/>
  <c r="AS44" i="12"/>
  <c r="DA44" i="12" s="1"/>
  <c r="AC44" i="12"/>
  <c r="AK44" i="12"/>
  <c r="CS44" i="12" s="1"/>
  <c r="AO40" i="12"/>
  <c r="AF40" i="12"/>
  <c r="CH10" i="12"/>
  <c r="BD40" i="12"/>
  <c r="CN10" i="12"/>
  <c r="BJ40" i="12"/>
  <c r="CI10" i="12"/>
  <c r="BE40" i="12"/>
  <c r="AQ44" i="12"/>
  <c r="CY44" i="12" s="1"/>
  <c r="CO14" i="12"/>
  <c r="BK44" i="12"/>
  <c r="AV48" i="12"/>
  <c r="DD48" i="12" s="1"/>
  <c r="AM48" i="12"/>
  <c r="CU48" i="12" s="1"/>
  <c r="CY18" i="12"/>
  <c r="BU48" i="12"/>
  <c r="AV37" i="12"/>
  <c r="AM37" i="12"/>
  <c r="CG7" i="12"/>
  <c r="BC37" i="12"/>
  <c r="DA54" i="12"/>
  <c r="AI38" i="12"/>
  <c r="CQ38" i="12" s="1"/>
  <c r="CK8" i="12"/>
  <c r="BG38" i="12"/>
  <c r="CK38" i="12" s="1"/>
  <c r="CG42" i="12"/>
  <c r="AS26" i="12" a="1"/>
  <c r="AS26" i="12" s="1"/>
  <c r="AC156" i="22" s="1"/>
  <c r="AC157" i="22" s="1"/>
  <c r="AC158" i="22" s="1"/>
  <c r="AC159" i="22" s="1"/>
  <c r="DB18" i="12"/>
  <c r="BX48" i="12"/>
  <c r="AD44" i="12"/>
  <c r="CL44" i="12" s="1"/>
  <c r="CH18" i="12"/>
  <c r="BD48" i="12"/>
  <c r="CH48" i="12" s="1"/>
  <c r="Y44" i="12"/>
  <c r="CG44" i="12" s="1"/>
  <c r="AR40" i="12"/>
  <c r="CZ40" i="12" s="1"/>
  <c r="AU40" i="12"/>
  <c r="CW10" i="12"/>
  <c r="BS40" i="12"/>
  <c r="CJ10" i="12"/>
  <c r="BF40" i="12"/>
  <c r="AJ44" i="12"/>
  <c r="CR44" i="12" s="1"/>
  <c r="W44" i="12"/>
  <c r="CE44" i="12" s="1"/>
  <c r="CG14" i="12"/>
  <c r="BC44" i="12"/>
  <c r="DC14" i="12"/>
  <c r="BY44" i="12"/>
  <c r="AR48" i="12"/>
  <c r="CZ48" i="12" s="1"/>
  <c r="AI48" i="12"/>
  <c r="CQ48" i="12" s="1"/>
  <c r="CT18" i="12"/>
  <c r="BP48" i="12"/>
  <c r="CN18" i="12"/>
  <c r="BJ48" i="12"/>
  <c r="DC7" i="12"/>
  <c r="BY37" i="12"/>
  <c r="AS38" i="12"/>
  <c r="DA38" i="12" s="1"/>
  <c r="AK49" i="12"/>
  <c r="CS49" i="12" s="1"/>
  <c r="AL38" i="12"/>
  <c r="CT38" i="12" s="1"/>
  <c r="AU38" i="12"/>
  <c r="CW8" i="12"/>
  <c r="BS38" i="12"/>
  <c r="CF8" i="12"/>
  <c r="BB38" i="12"/>
  <c r="V42" i="12"/>
  <c r="CD42" i="12" s="1"/>
  <c r="AQ42" i="12"/>
  <c r="CX12" i="12"/>
  <c r="BT42" i="12"/>
  <c r="CV12" i="12"/>
  <c r="BR42" i="12"/>
  <c r="CQ12" i="12"/>
  <c r="BM42" i="12"/>
  <c r="CR24" i="12"/>
  <c r="BN54" i="12"/>
  <c r="AP49" i="12"/>
  <c r="AE55" i="12"/>
  <c r="AN41" i="12"/>
  <c r="AA41" i="12"/>
  <c r="DD11" i="12"/>
  <c r="BZ41" i="12"/>
  <c r="CI11" i="12"/>
  <c r="BE41" i="12"/>
  <c r="AR45" i="12"/>
  <c r="AE45" i="12"/>
  <c r="CM45" i="12" s="1"/>
  <c r="CC15" i="12"/>
  <c r="AY45" i="12"/>
  <c r="AO49" i="12"/>
  <c r="CW49" i="12" s="1"/>
  <c r="CU19" i="12"/>
  <c r="BQ49" i="12"/>
  <c r="W49" i="12"/>
  <c r="CE49" i="12" s="1"/>
  <c r="CM19" i="12"/>
  <c r="BI49" i="12"/>
  <c r="CJ19" i="12"/>
  <c r="BF49" i="12"/>
  <c r="CM53" i="12"/>
  <c r="CZ23" i="12"/>
  <c r="BV53" i="12"/>
  <c r="CD23" i="12"/>
  <c r="AZ53" i="12"/>
  <c r="CX17" i="12"/>
  <c r="BT47" i="12"/>
  <c r="Y43" i="12"/>
  <c r="CG43" i="12" s="1"/>
  <c r="AA50" i="12"/>
  <c r="CI50" i="12" s="1"/>
  <c r="CX51" i="12"/>
  <c r="AD50" i="12"/>
  <c r="AS50" i="12"/>
  <c r="DA50" i="12" s="1"/>
  <c r="W50" i="12"/>
  <c r="CE50" i="12" s="1"/>
  <c r="AR50" i="12"/>
  <c r="AB50" i="12"/>
  <c r="CJ20" i="12"/>
  <c r="BF50" i="12"/>
  <c r="DB20" i="12"/>
  <c r="BX50" i="12"/>
  <c r="CL20" i="12"/>
  <c r="BH50" i="12"/>
  <c r="CW20" i="12"/>
  <c r="BS50" i="12"/>
  <c r="CG20" i="12"/>
  <c r="BC50" i="12"/>
  <c r="CZ24" i="12"/>
  <c r="BV54" i="12"/>
  <c r="CZ54" i="12" s="1"/>
  <c r="CI24" i="12"/>
  <c r="BE54" i="12"/>
  <c r="CI54" i="12" s="1"/>
  <c r="CR54" i="12"/>
  <c r="DD24" i="12"/>
  <c r="BZ54" i="12"/>
  <c r="DC24" i="12"/>
  <c r="BY54" i="12"/>
  <c r="DC54" i="12" s="1"/>
  <c r="DB24" i="12"/>
  <c r="BX54" i="12"/>
  <c r="CL24" i="12"/>
  <c r="BH54" i="12"/>
  <c r="CL54" i="12" s="1"/>
  <c r="CW24" i="12"/>
  <c r="BS54" i="12"/>
  <c r="CW54" i="12" s="1"/>
  <c r="CG24" i="12"/>
  <c r="BC54" i="12"/>
  <c r="CG54" i="12" s="1"/>
  <c r="CF25" i="12"/>
  <c r="BB55" i="12"/>
  <c r="AT43" i="12"/>
  <c r="AK55" i="12"/>
  <c r="CS55" i="12" s="1"/>
  <c r="AK39" i="12"/>
  <c r="AP39" i="12"/>
  <c r="CX39" i="12" s="1"/>
  <c r="AV39" i="12"/>
  <c r="AF39" i="12"/>
  <c r="CN39" i="12" s="1"/>
  <c r="AU39" i="12"/>
  <c r="DC39" i="12" s="1"/>
  <c r="AE39" i="12"/>
  <c r="DB9" i="12"/>
  <c r="BX39" i="12"/>
  <c r="DA9" i="12"/>
  <c r="BW39" i="12"/>
  <c r="DD9" i="12"/>
  <c r="BZ39" i="12"/>
  <c r="CN9" i="12"/>
  <c r="BJ39" i="12"/>
  <c r="CY9" i="12"/>
  <c r="BU39" i="12"/>
  <c r="CI9" i="12"/>
  <c r="BE39" i="12"/>
  <c r="AK43" i="12"/>
  <c r="AP43" i="12"/>
  <c r="CX43" i="12" s="1"/>
  <c r="AV43" i="12"/>
  <c r="DD43" i="12" s="1"/>
  <c r="AF43" i="12"/>
  <c r="AU43" i="12"/>
  <c r="AE43" i="12"/>
  <c r="CM43" i="12" s="1"/>
  <c r="DB13" i="12"/>
  <c r="BX43" i="12"/>
  <c r="DA13" i="12"/>
  <c r="BW43" i="12"/>
  <c r="DD13" i="12"/>
  <c r="BZ43" i="12"/>
  <c r="CN13" i="12"/>
  <c r="BJ43" i="12"/>
  <c r="CY13" i="12"/>
  <c r="BU43" i="12"/>
  <c r="CI13" i="12"/>
  <c r="BE43" i="12"/>
  <c r="Y47" i="12"/>
  <c r="AD47" i="12"/>
  <c r="AR47" i="12"/>
  <c r="AB47" i="12"/>
  <c r="AU47" i="12"/>
  <c r="DC47" i="12" s="1"/>
  <c r="AE47" i="12"/>
  <c r="CS17" i="12"/>
  <c r="BO47" i="12"/>
  <c r="CQ17" i="12"/>
  <c r="BM47" i="12"/>
  <c r="CU17" i="12"/>
  <c r="BQ47" i="12"/>
  <c r="DD17" i="12"/>
  <c r="BZ47" i="12"/>
  <c r="CN17" i="12"/>
  <c r="BJ47" i="12"/>
  <c r="CR21" i="12"/>
  <c r="BN51" i="12"/>
  <c r="CI51" i="12"/>
  <c r="CZ51" i="12"/>
  <c r="CN21" i="12"/>
  <c r="BJ51" i="12"/>
  <c r="CN51" i="12" s="1"/>
  <c r="CM21" i="12"/>
  <c r="BI51" i="12"/>
  <c r="CM51" i="12" s="1"/>
  <c r="CT21" i="12"/>
  <c r="BP51" i="12"/>
  <c r="CT51" i="12" s="1"/>
  <c r="CD21" i="12"/>
  <c r="AZ51" i="12"/>
  <c r="CO21" i="12"/>
  <c r="BK51" i="12"/>
  <c r="CO51" i="12" s="1"/>
  <c r="AT55" i="12"/>
  <c r="Y55" i="12"/>
  <c r="AM55" i="12"/>
  <c r="CU55" i="12" s="1"/>
  <c r="CY25" i="12"/>
  <c r="BU55" i="12"/>
  <c r="AN55" i="12"/>
  <c r="X55" i="12"/>
  <c r="CF55" i="12" s="1"/>
  <c r="CJ25" i="12"/>
  <c r="BF55" i="12"/>
  <c r="CI25" i="12"/>
  <c r="BE55" i="12"/>
  <c r="CD25" i="12"/>
  <c r="AZ55" i="12"/>
  <c r="CO25" i="12"/>
  <c r="BK55" i="12"/>
  <c r="AS37" i="12"/>
  <c r="CH7" i="12"/>
  <c r="AB37" i="12"/>
  <c r="AL48" i="12"/>
  <c r="CT48" i="12" s="1"/>
  <c r="AW56" i="12" a="1"/>
  <c r="AW56" i="12" s="1"/>
  <c r="AG116" i="22" s="1"/>
  <c r="AP38" i="12"/>
  <c r="CX38" i="12" s="1"/>
  <c r="CQ18" i="12"/>
  <c r="D117" i="22"/>
  <c r="D122" i="22"/>
  <c r="AO39" i="12"/>
  <c r="AO43" i="12"/>
  <c r="AL50" i="12"/>
  <c r="AT50" i="12"/>
  <c r="DB50" i="12" s="1"/>
  <c r="Y50" i="12"/>
  <c r="AM50" i="12"/>
  <c r="CU50" i="12" s="1"/>
  <c r="DC20" i="12"/>
  <c r="BY50" i="12"/>
  <c r="AN50" i="12"/>
  <c r="CV20" i="12"/>
  <c r="X50" i="12"/>
  <c r="CF50" i="12" s="1"/>
  <c r="CY20" i="12"/>
  <c r="BU50" i="12"/>
  <c r="CY50" i="12" s="1"/>
  <c r="CX20" i="12"/>
  <c r="BT50" i="12"/>
  <c r="CH20" i="12"/>
  <c r="BD50" i="12"/>
  <c r="CS20" i="12"/>
  <c r="BO50" i="12"/>
  <c r="CF20" i="12"/>
  <c r="BB50" i="12"/>
  <c r="CJ24" i="12"/>
  <c r="BF54" i="12"/>
  <c r="DD54" i="12"/>
  <c r="CV24" i="12"/>
  <c r="BR54" i="12"/>
  <c r="CV54" i="12" s="1"/>
  <c r="CU24" i="12"/>
  <c r="BQ54" i="12"/>
  <c r="CX24" i="12"/>
  <c r="BT54" i="12"/>
  <c r="CX54" i="12" s="1"/>
  <c r="CH24" i="12"/>
  <c r="BD54" i="12"/>
  <c r="CS24" i="12"/>
  <c r="BO54" i="12"/>
  <c r="CS54" i="12" s="1"/>
  <c r="CC24" i="12"/>
  <c r="AY54" i="12"/>
  <c r="CC54" i="12" s="1"/>
  <c r="AD39" i="12"/>
  <c r="AP47" i="12"/>
  <c r="CX47" i="12" s="1"/>
  <c r="AU55" i="12"/>
  <c r="DC55" i="12" s="1"/>
  <c r="AC39" i="12"/>
  <c r="AH39" i="12"/>
  <c r="AR39" i="12"/>
  <c r="AB39" i="12"/>
  <c r="CJ39" i="12" s="1"/>
  <c r="AQ39" i="12"/>
  <c r="AA39" i="12"/>
  <c r="CI39" i="12" s="1"/>
  <c r="CT9" i="12"/>
  <c r="BP39" i="12"/>
  <c r="CT39" i="12" s="1"/>
  <c r="CS9" i="12"/>
  <c r="BO39" i="12"/>
  <c r="CZ9" i="12"/>
  <c r="BV39" i="12"/>
  <c r="CJ9" i="12"/>
  <c r="BF39" i="12"/>
  <c r="CU9" i="12"/>
  <c r="BQ39" i="12"/>
  <c r="CE9" i="12"/>
  <c r="BA39" i="12"/>
  <c r="AC43" i="12"/>
  <c r="AH43" i="12"/>
  <c r="CP43" i="12" s="1"/>
  <c r="AR43" i="12"/>
  <c r="CZ43" i="12" s="1"/>
  <c r="AB43" i="12"/>
  <c r="AQ43" i="12"/>
  <c r="CY43" i="12" s="1"/>
  <c r="AA43" i="12"/>
  <c r="CI43" i="12" s="1"/>
  <c r="CT13" i="12"/>
  <c r="BP43" i="12"/>
  <c r="CT43" i="12" s="1"/>
  <c r="CS13" i="12"/>
  <c r="BO43" i="12"/>
  <c r="CZ13" i="12"/>
  <c r="BV43" i="12"/>
  <c r="CJ13" i="12"/>
  <c r="BF43" i="12"/>
  <c r="CU13" i="12"/>
  <c r="BQ43" i="12"/>
  <c r="CE13" i="12"/>
  <c r="BA43" i="12"/>
  <c r="CO17" i="12"/>
  <c r="BK47" i="12"/>
  <c r="V47" i="12"/>
  <c r="CD47" i="12" s="1"/>
  <c r="AN47" i="12"/>
  <c r="X47" i="12"/>
  <c r="AQ47" i="12"/>
  <c r="AA47" i="12"/>
  <c r="CH17" i="12"/>
  <c r="BD47" i="12"/>
  <c r="CH47" i="12" s="1"/>
  <c r="CL17" i="12"/>
  <c r="BH47" i="12"/>
  <c r="CP17" i="12"/>
  <c r="BL47" i="12"/>
  <c r="CZ17" i="12"/>
  <c r="BV47" i="12"/>
  <c r="CJ17" i="12"/>
  <c r="BF47" i="12"/>
  <c r="CD51" i="12"/>
  <c r="CV51" i="12"/>
  <c r="CF21" i="12"/>
  <c r="BB51" i="12"/>
  <c r="CF51" i="12" s="1"/>
  <c r="CE21" i="12"/>
  <c r="BA51" i="12"/>
  <c r="CE51" i="12" s="1"/>
  <c r="CP21" i="12"/>
  <c r="BL51" i="12"/>
  <c r="CP51" i="12" s="1"/>
  <c r="DA21" i="12"/>
  <c r="BW51" i="12"/>
  <c r="DA51" i="12" s="1"/>
  <c r="CK21" i="12"/>
  <c r="BG51" i="12"/>
  <c r="AO55" i="12"/>
  <c r="CZ25" i="12"/>
  <c r="BV55" i="12"/>
  <c r="AH55" i="12"/>
  <c r="CP55" i="12" s="1"/>
  <c r="CM25" i="12"/>
  <c r="BI55" i="12"/>
  <c r="AJ55" i="12"/>
  <c r="CR55" i="12" s="1"/>
  <c r="DC25" i="12"/>
  <c r="BY55" i="12"/>
  <c r="DB25" i="12"/>
  <c r="BX55" i="12"/>
  <c r="CP25" i="12"/>
  <c r="BL55" i="12"/>
  <c r="DA25" i="12"/>
  <c r="BW55" i="12"/>
  <c r="CK25" i="12"/>
  <c r="BG55" i="12"/>
  <c r="CA38" i="12"/>
  <c r="CA56" i="12" s="1" a="1"/>
  <c r="CA56" i="12" s="1"/>
  <c r="BK116" i="22" s="1"/>
  <c r="V37" i="12"/>
  <c r="AG40" i="12"/>
  <c r="CO40" i="12" s="1"/>
  <c r="AO44" i="12"/>
  <c r="AS48" i="12"/>
  <c r="AJ40" i="12"/>
  <c r="CT10" i="12"/>
  <c r="BP40" i="12"/>
  <c r="AM40" i="12"/>
  <c r="CU40" i="12" s="1"/>
  <c r="W40" i="12"/>
  <c r="CE40" i="12" s="1"/>
  <c r="CP10" i="12"/>
  <c r="BL40" i="12"/>
  <c r="CP40" i="12" s="1"/>
  <c r="CG10" i="12"/>
  <c r="BC40" i="12"/>
  <c r="CR10" i="12"/>
  <c r="BN40" i="12"/>
  <c r="DC10" i="12"/>
  <c r="BY40" i="12"/>
  <c r="CM10" i="12"/>
  <c r="BI40" i="12"/>
  <c r="AR44" i="12"/>
  <c r="AB44" i="12"/>
  <c r="AU44" i="12"/>
  <c r="DC44" i="12" s="1"/>
  <c r="AE44" i="12"/>
  <c r="CM44" i="12" s="1"/>
  <c r="CC14" i="12"/>
  <c r="AY44" i="12"/>
  <c r="CC44" i="12" s="1"/>
  <c r="CW14" i="12"/>
  <c r="BS44" i="12"/>
  <c r="CZ14" i="12"/>
  <c r="BV44" i="12"/>
  <c r="CJ14" i="12"/>
  <c r="BF44" i="12"/>
  <c r="AJ48" i="12"/>
  <c r="CR48" i="12" s="1"/>
  <c r="CX18" i="12"/>
  <c r="BT48" i="12"/>
  <c r="AQ48" i="12"/>
  <c r="CY48" i="12" s="1"/>
  <c r="AA48" i="12"/>
  <c r="DA18" i="12"/>
  <c r="BW48" i="12"/>
  <c r="CE18" i="12"/>
  <c r="BA48" i="12"/>
  <c r="CI18" i="12"/>
  <c r="BE48" i="12"/>
  <c r="CV18" i="12"/>
  <c r="BR48" i="12"/>
  <c r="CF18" i="12"/>
  <c r="BB48" i="12"/>
  <c r="AF37" i="12"/>
  <c r="AT37" i="12"/>
  <c r="Y37" i="12"/>
  <c r="AQ37" i="12"/>
  <c r="AA37" i="12"/>
  <c r="DA7" i="12"/>
  <c r="BW37" i="12"/>
  <c r="CK7" i="12"/>
  <c r="BG37" i="12"/>
  <c r="CZ7" i="12"/>
  <c r="BV37" i="12"/>
  <c r="CJ7" i="12"/>
  <c r="BF37" i="12"/>
  <c r="CU7" i="12"/>
  <c r="BQ37" i="12"/>
  <c r="CE7" i="12"/>
  <c r="BA37" i="12"/>
  <c r="CD20" i="12"/>
  <c r="AZ50" i="12"/>
  <c r="CT25" i="12"/>
  <c r="BP55" i="12"/>
  <c r="Y41" i="12"/>
  <c r="CG41" i="12" s="1"/>
  <c r="AG43" i="12"/>
  <c r="AS47" i="12"/>
  <c r="DA47" i="12" s="1"/>
  <c r="AG50" i="12"/>
  <c r="AG55" i="12"/>
  <c r="CO55" i="12" s="1"/>
  <c r="CL8" i="12"/>
  <c r="BH38" i="12"/>
  <c r="V38" i="12"/>
  <c r="CD38" i="12" s="1"/>
  <c r="AN26" i="12" a="1"/>
  <c r="AN26" i="12" s="1"/>
  <c r="X156" i="22" s="1"/>
  <c r="X157" i="22" s="1"/>
  <c r="X158" i="22" s="1"/>
  <c r="X159" i="22" s="1"/>
  <c r="AN38" i="12"/>
  <c r="CV38" i="12" s="1"/>
  <c r="X26" i="12" a="1"/>
  <c r="X26" i="12" s="1"/>
  <c r="H156" i="22" s="1"/>
  <c r="H157" i="22" s="1"/>
  <c r="H158" i="22" s="1"/>
  <c r="H159" i="22" s="1"/>
  <c r="X38" i="12"/>
  <c r="CF38" i="12" s="1"/>
  <c r="AM38" i="12"/>
  <c r="CU38" i="12" s="1"/>
  <c r="W38" i="12"/>
  <c r="CE38" i="12" s="1"/>
  <c r="CP8" i="12"/>
  <c r="BL38" i="12"/>
  <c r="CO8" i="12"/>
  <c r="BK38" i="12"/>
  <c r="DD8" i="12"/>
  <c r="BZ38" i="12"/>
  <c r="CN8" i="12"/>
  <c r="BJ38" i="12"/>
  <c r="CY8" i="12"/>
  <c r="BU38" i="12"/>
  <c r="CI8" i="12"/>
  <c r="BE38" i="12"/>
  <c r="AG42" i="12"/>
  <c r="CO42" i="12" s="1"/>
  <c r="AL42" i="12"/>
  <c r="CT42" i="12" s="1"/>
  <c r="AV26" i="12" a="1"/>
  <c r="AV26" i="12" s="1"/>
  <c r="AF156" i="22" s="1"/>
  <c r="AF157" i="22" s="1"/>
  <c r="AF158" i="22" s="1"/>
  <c r="AF159" i="22" s="1"/>
  <c r="AV42" i="12"/>
  <c r="DD42" i="12" s="1"/>
  <c r="AF42" i="12"/>
  <c r="CL12" i="12"/>
  <c r="BH42" i="12"/>
  <c r="CL42" i="12" s="1"/>
  <c r="AI42" i="12"/>
  <c r="CQ42" i="12" s="1"/>
  <c r="DA12" i="12"/>
  <c r="BW42" i="12"/>
  <c r="CH12" i="12"/>
  <c r="BD42" i="12"/>
  <c r="CH42" i="12" s="1"/>
  <c r="DD12" i="12"/>
  <c r="BZ42" i="12"/>
  <c r="CN12" i="12"/>
  <c r="BJ42" i="12"/>
  <c r="CY12" i="12"/>
  <c r="BU42" i="12"/>
  <c r="CI12" i="12"/>
  <c r="BE42" i="12"/>
  <c r="CJ21" i="12"/>
  <c r="BF51" i="12"/>
  <c r="CJ51" i="12" s="1"/>
  <c r="V39" i="12"/>
  <c r="CD39" i="12" s="1"/>
  <c r="V43" i="12"/>
  <c r="CD43" i="12" s="1"/>
  <c r="AH47" i="12"/>
  <c r="AK50" i="12"/>
  <c r="CS50" i="12" s="1"/>
  <c r="CE53" i="12"/>
  <c r="CO11" i="12"/>
  <c r="BK41" i="12"/>
  <c r="U41" i="12"/>
  <c r="CC41" i="12" s="1"/>
  <c r="AV41" i="12"/>
  <c r="DD41" i="12" s="1"/>
  <c r="AF41" i="12"/>
  <c r="CN41" i="12" s="1"/>
  <c r="CH11" i="12"/>
  <c r="BD41" i="12"/>
  <c r="AI41" i="12"/>
  <c r="CW11" i="12"/>
  <c r="BS41" i="12"/>
  <c r="CW41" i="12" s="1"/>
  <c r="CL11" i="12"/>
  <c r="BH41" i="12"/>
  <c r="CK11" i="12"/>
  <c r="BG41" i="12"/>
  <c r="CV11" i="12"/>
  <c r="BR41" i="12"/>
  <c r="CF11" i="12"/>
  <c r="BB41" i="12"/>
  <c r="CQ11" i="12"/>
  <c r="BM41" i="12"/>
  <c r="AS45" i="12"/>
  <c r="DA45" i="12" s="1"/>
  <c r="CP15" i="12"/>
  <c r="BL45" i="12"/>
  <c r="CO15" i="12"/>
  <c r="BK45" i="12"/>
  <c r="AJ45" i="12"/>
  <c r="CR45" i="12" s="1"/>
  <c r="CX15" i="12"/>
  <c r="BT45" i="12"/>
  <c r="AM45" i="12"/>
  <c r="W45" i="12"/>
  <c r="CT15" i="12"/>
  <c r="BP45" i="12"/>
  <c r="CS15" i="12"/>
  <c r="BO45" i="12"/>
  <c r="CZ15" i="12"/>
  <c r="BV45" i="12"/>
  <c r="CJ15" i="12"/>
  <c r="BF45" i="12"/>
  <c r="CU15" i="12"/>
  <c r="BQ45" i="12"/>
  <c r="CE15" i="12"/>
  <c r="BA45" i="12"/>
  <c r="Y49" i="12"/>
  <c r="AD49" i="12"/>
  <c r="CL49" i="12" s="1"/>
  <c r="AR49" i="12"/>
  <c r="CZ49" i="12" s="1"/>
  <c r="AB49" i="12"/>
  <c r="CJ49" i="12" s="1"/>
  <c r="CG19" i="12"/>
  <c r="BC49" i="12"/>
  <c r="AE49" i="12"/>
  <c r="CM49" i="12" s="1"/>
  <c r="CP19" i="12"/>
  <c r="BL49" i="12"/>
  <c r="CP49" i="12" s="1"/>
  <c r="CO19" i="12"/>
  <c r="BK49" i="12"/>
  <c r="CX19" i="12"/>
  <c r="BT49" i="12"/>
  <c r="CC19" i="12"/>
  <c r="AY49" i="12"/>
  <c r="CR19" i="12"/>
  <c r="BN49" i="12"/>
  <c r="CD53" i="12"/>
  <c r="CX53" i="12"/>
  <c r="CC53" i="12"/>
  <c r="CZ53" i="12"/>
  <c r="CJ53" i="12"/>
  <c r="CJ23" i="12"/>
  <c r="CJ26" i="12" s="1" a="1"/>
  <c r="CJ26" i="12" s="1"/>
  <c r="BT156" i="22" s="1"/>
  <c r="BF53" i="12"/>
  <c r="DB23" i="12"/>
  <c r="BX53" i="12"/>
  <c r="DB53" i="12" s="1"/>
  <c r="CL23" i="12"/>
  <c r="BH53" i="12"/>
  <c r="CL53" i="12" s="1"/>
  <c r="CW23" i="12"/>
  <c r="BS53" i="12"/>
  <c r="CW53" i="12" s="1"/>
  <c r="CG23" i="12"/>
  <c r="BC53" i="12"/>
  <c r="CG53" i="12" s="1"/>
  <c r="CY21" i="12"/>
  <c r="BU51" i="12"/>
  <c r="CY51" i="12" s="1"/>
  <c r="U38" i="12"/>
  <c r="CC38" i="12" s="1"/>
  <c r="U42" i="12"/>
  <c r="CC42" i="12" s="1"/>
  <c r="U47" i="12"/>
  <c r="CC47" i="12" s="1"/>
  <c r="CC51" i="12"/>
  <c r="CU54" i="12"/>
  <c r="AO50" i="12"/>
  <c r="CW50" i="12" s="1"/>
  <c r="DD20" i="12"/>
  <c r="BZ50" i="12"/>
  <c r="AH50" i="12"/>
  <c r="CP50" i="12" s="1"/>
  <c r="CM20" i="12"/>
  <c r="BI50" i="12"/>
  <c r="CM50" i="12" s="1"/>
  <c r="AJ50" i="12"/>
  <c r="CR50" i="12" s="1"/>
  <c r="CZ20" i="12"/>
  <c r="BV50" i="12"/>
  <c r="CQ20" i="12"/>
  <c r="BM50" i="12"/>
  <c r="CT20" i="12"/>
  <c r="BP50" i="12"/>
  <c r="CC20" i="12"/>
  <c r="AY50" i="12"/>
  <c r="CO20" i="12"/>
  <c r="BK50" i="12"/>
  <c r="CH54" i="12"/>
  <c r="DB54" i="12"/>
  <c r="CJ54" i="12"/>
  <c r="CN24" i="12"/>
  <c r="BJ54" i="12"/>
  <c r="CN54" i="12" s="1"/>
  <c r="CM24" i="12"/>
  <c r="BI54" i="12"/>
  <c r="CM54" i="12" s="1"/>
  <c r="CT24" i="12"/>
  <c r="BP54" i="12"/>
  <c r="CT54" i="12" s="1"/>
  <c r="CD24" i="12"/>
  <c r="AZ54" i="12"/>
  <c r="CD54" i="12" s="1"/>
  <c r="CO24" i="12"/>
  <c r="BK54" i="12"/>
  <c r="CO54" i="12" s="1"/>
  <c r="CY17" i="12"/>
  <c r="BU47" i="12"/>
  <c r="AT39" i="12"/>
  <c r="DB39" i="12" s="1"/>
  <c r="CG9" i="12"/>
  <c r="BC39" i="12"/>
  <c r="U39" i="12"/>
  <c r="CC39" i="12" s="1"/>
  <c r="Z39" i="12"/>
  <c r="CH39" i="12" s="1"/>
  <c r="AN39" i="12"/>
  <c r="X39" i="12"/>
  <c r="CF39" i="12" s="1"/>
  <c r="AM39" i="12"/>
  <c r="CU39" i="12" s="1"/>
  <c r="W39" i="12"/>
  <c r="CE39" i="12" s="1"/>
  <c r="CL9" i="12"/>
  <c r="BH39" i="12"/>
  <c r="CK9" i="12"/>
  <c r="BG39" i="12"/>
  <c r="CV9" i="12"/>
  <c r="BR39" i="12"/>
  <c r="CF9" i="12"/>
  <c r="BB39" i="12"/>
  <c r="BM39" i="12"/>
  <c r="CW13" i="12"/>
  <c r="BS43" i="12"/>
  <c r="U43" i="12"/>
  <c r="CC43" i="12" s="1"/>
  <c r="Z43" i="12"/>
  <c r="AN43" i="12"/>
  <c r="CV43" i="12" s="1"/>
  <c r="X43" i="12"/>
  <c r="CF43" i="12" s="1"/>
  <c r="AM43" i="12"/>
  <c r="CU43" i="12" s="1"/>
  <c r="W43" i="12"/>
  <c r="CL13" i="12"/>
  <c r="BH43" i="12"/>
  <c r="CK13" i="12"/>
  <c r="BG43" i="12"/>
  <c r="CV13" i="12"/>
  <c r="BR43" i="12"/>
  <c r="CF13" i="12"/>
  <c r="BB43" i="12"/>
  <c r="CQ13" i="12"/>
  <c r="BM43" i="12"/>
  <c r="AO47" i="12"/>
  <c r="CW47" i="12" s="1"/>
  <c r="AT47" i="12"/>
  <c r="CM17" i="12"/>
  <c r="BI47" i="12"/>
  <c r="AJ47" i="12"/>
  <c r="CR47" i="12" s="1"/>
  <c r="CT17" i="12"/>
  <c r="BP47" i="12"/>
  <c r="AM47" i="12"/>
  <c r="CU47" i="12" s="1"/>
  <c r="W47" i="12"/>
  <c r="CE47" i="12" s="1"/>
  <c r="DB17" i="12"/>
  <c r="BX47" i="12"/>
  <c r="CG17" i="12"/>
  <c r="CG26" i="12" s="1" a="1"/>
  <c r="CG26" i="12" s="1"/>
  <c r="BQ156" i="22" s="1"/>
  <c r="BC47" i="12"/>
  <c r="CK17" i="12"/>
  <c r="BG47" i="12"/>
  <c r="CV17" i="12"/>
  <c r="BR47" i="12"/>
  <c r="CF17" i="12"/>
  <c r="BB47" i="12"/>
  <c r="CK51" i="12"/>
  <c r="CQ21" i="12"/>
  <c r="BM51" i="12"/>
  <c r="CQ51" i="12" s="1"/>
  <c r="CR51" i="12"/>
  <c r="DD21" i="12"/>
  <c r="BZ51" i="12"/>
  <c r="DD51" i="12" s="1"/>
  <c r="DC21" i="12"/>
  <c r="BY51" i="12"/>
  <c r="DC51" i="12" s="1"/>
  <c r="DB21" i="12"/>
  <c r="BX51" i="12"/>
  <c r="DB51" i="12" s="1"/>
  <c r="CL21" i="12"/>
  <c r="BH51" i="12"/>
  <c r="CL51" i="12" s="1"/>
  <c r="CW21" i="12"/>
  <c r="BS51" i="12"/>
  <c r="CW51" i="12" s="1"/>
  <c r="CG21" i="12"/>
  <c r="BC51" i="12"/>
  <c r="CG51" i="12" s="1"/>
  <c r="AI55" i="12"/>
  <c r="CQ55" i="12" s="1"/>
  <c r="CN25" i="12"/>
  <c r="BJ55" i="12"/>
  <c r="AC55" i="12"/>
  <c r="CK55" i="12" s="1"/>
  <c r="AV55" i="12"/>
  <c r="DD55" i="12" s="1"/>
  <c r="AF55" i="12"/>
  <c r="CX25" i="12"/>
  <c r="BT55" i="12"/>
  <c r="CV25" i="12"/>
  <c r="BR55" i="12"/>
  <c r="CL25" i="12"/>
  <c r="BH55" i="12"/>
  <c r="CW25" i="12"/>
  <c r="BS55" i="12"/>
  <c r="CG25" i="12"/>
  <c r="BC55" i="12"/>
  <c r="BL41" i="12"/>
  <c r="AL41" i="12"/>
  <c r="CT41" i="12" s="1"/>
  <c r="BD56" i="12" a="1"/>
  <c r="BD56" i="12" s="1"/>
  <c r="AN116" i="22" s="1"/>
  <c r="AN117" i="22" s="1"/>
  <c r="AN118" i="22" s="1"/>
  <c r="AN119" i="22" s="1"/>
  <c r="AP42" i="12"/>
  <c r="CX42" i="12" s="1"/>
  <c r="AH42" i="12"/>
  <c r="CP42" i="12" s="1"/>
  <c r="AG41" i="12"/>
  <c r="CO41" i="12" s="1"/>
  <c r="AH38" i="12"/>
  <c r="CP38" i="12" s="1"/>
  <c r="AK133" i="22"/>
  <c r="F133" i="22"/>
  <c r="AF141" i="22"/>
  <c r="BN133" i="22"/>
  <c r="CN141" i="22"/>
  <c r="AI122" i="24"/>
  <c r="CQ122" i="24" s="1"/>
  <c r="CP122" i="24"/>
  <c r="CQ95" i="24"/>
  <c r="CP95" i="24"/>
  <c r="P93" i="22"/>
  <c r="Z93" i="22"/>
  <c r="AA93" i="22"/>
  <c r="U93" i="22"/>
  <c r="I93" i="22"/>
  <c r="AD93" i="22"/>
  <c r="AE93" i="22"/>
  <c r="AB93" i="22"/>
  <c r="N93" i="22"/>
  <c r="J93" i="22"/>
  <c r="AC93" i="22"/>
  <c r="V93" i="22"/>
  <c r="AF93" i="22"/>
  <c r="Y93" i="22"/>
  <c r="CI92" i="22"/>
  <c r="CF92" i="22"/>
  <c r="CC92" i="22"/>
  <c r="BV92" i="22"/>
  <c r="CE92" i="22"/>
  <c r="CL92" i="22"/>
  <c r="CJ92" i="22"/>
  <c r="CG92" i="22"/>
  <c r="BO92" i="22"/>
  <c r="BR92" i="22"/>
  <c r="CN92" i="22"/>
  <c r="BQ92" i="22"/>
  <c r="CH92" i="22"/>
  <c r="BN92" i="22"/>
  <c r="CK92" i="22"/>
  <c r="CM92" i="22"/>
  <c r="CD92" i="22"/>
  <c r="CB92" i="22"/>
  <c r="BX92" i="22"/>
  <c r="W93" i="22"/>
  <c r="BR19" i="14"/>
  <c r="BO132" i="22" s="1"/>
  <c r="T93" i="22"/>
  <c r="X93" i="22"/>
  <c r="F93" i="22"/>
  <c r="AO19" i="14"/>
  <c r="AP19" i="14" s="1"/>
  <c r="BI93" i="22"/>
  <c r="AZ93" i="22"/>
  <c r="AX93" i="22"/>
  <c r="BJ93" i="22"/>
  <c r="AK93" i="22"/>
  <c r="AN93" i="22"/>
  <c r="AM93" i="22"/>
  <c r="BE93" i="22"/>
  <c r="G93" i="22"/>
  <c r="BE26" i="12" a="1"/>
  <c r="BE26" i="12" s="1"/>
  <c r="AO156" i="22" s="1"/>
  <c r="CI7" i="12"/>
  <c r="BM26" i="12" a="1"/>
  <c r="BM26" i="12" s="1"/>
  <c r="AW156" i="22" s="1"/>
  <c r="CQ9" i="12"/>
  <c r="BU26" i="12" a="1"/>
  <c r="BU26" i="12" s="1"/>
  <c r="BE156" i="22" s="1"/>
  <c r="CY7" i="12"/>
  <c r="AH162" i="22"/>
  <c r="AH157" i="22"/>
  <c r="BI26" i="12" a="1"/>
  <c r="BI26" i="12" s="1"/>
  <c r="AS156" i="22" s="1"/>
  <c r="BA26" i="12" a="1"/>
  <c r="BA26" i="12" s="1"/>
  <c r="AK156" i="22" s="1"/>
  <c r="CE14" i="12"/>
  <c r="BY26" i="12" a="1"/>
  <c r="BY26" i="12" s="1"/>
  <c r="BI156" i="22" s="1"/>
  <c r="BQ26" i="12" a="1"/>
  <c r="BQ26" i="12" s="1"/>
  <c r="BA156" i="22" s="1"/>
  <c r="CU14" i="12"/>
  <c r="AG157" i="22"/>
  <c r="AG162" i="22"/>
  <c r="BX26" i="12" a="1"/>
  <c r="BX26" i="12" s="1"/>
  <c r="BH156" i="22" s="1"/>
  <c r="DB7" i="12"/>
  <c r="AY26" i="12" a="1"/>
  <c r="AY26" i="12" s="1"/>
  <c r="AI156" i="22" s="1"/>
  <c r="CC7" i="12"/>
  <c r="CC26" i="12" s="1" a="1"/>
  <c r="CC26" i="12" s="1"/>
  <c r="BM156" i="22" s="1"/>
  <c r="G132" i="22"/>
  <c r="U14" i="14"/>
  <c r="N14" i="14"/>
  <c r="R14" i="14"/>
  <c r="K14" i="14"/>
  <c r="K19" i="14" s="1"/>
  <c r="CB13" i="14"/>
  <c r="BW13" i="14"/>
  <c r="CD13" i="14"/>
  <c r="BX13" i="14"/>
  <c r="BT26" i="12" a="1"/>
  <c r="BT26" i="12" s="1"/>
  <c r="BD156" i="22" s="1"/>
  <c r="BH26" i="12" a="1"/>
  <c r="BH26" i="12" s="1"/>
  <c r="AR156" i="22" s="1"/>
  <c r="BK26" i="12" a="1"/>
  <c r="BK26" i="12" s="1"/>
  <c r="AU156" i="22" s="1"/>
  <c r="BD26" i="12" a="1"/>
  <c r="BD26" i="12" s="1"/>
  <c r="AN156" i="22" s="1"/>
  <c r="BO26" i="12" a="1"/>
  <c r="BO26" i="12" s="1"/>
  <c r="AY156" i="22" s="1"/>
  <c r="AC26" i="12" a="1"/>
  <c r="AC26" i="12" s="1"/>
  <c r="M156" i="22" s="1"/>
  <c r="M157" i="22" s="1"/>
  <c r="M158" i="22" s="1"/>
  <c r="M159" i="22" s="1"/>
  <c r="AJ26" i="12" a="1"/>
  <c r="AJ26" i="12" s="1"/>
  <c r="T156" i="22" s="1"/>
  <c r="T157" i="22" s="1"/>
  <c r="T158" i="22" s="1"/>
  <c r="T159" i="22" s="1"/>
  <c r="BW26" i="12" a="1"/>
  <c r="BW26" i="12" s="1"/>
  <c r="BG156" i="22" s="1"/>
  <c r="BL26" i="12" a="1"/>
  <c r="BL26" i="12" s="1"/>
  <c r="AV156" i="22" s="1"/>
  <c r="CO26" i="12" a="1"/>
  <c r="CO26" i="12" s="1"/>
  <c r="BY156" i="22" s="1"/>
  <c r="Y26" i="12" a="1"/>
  <c r="Y26" i="12" s="1"/>
  <c r="I156" i="22" s="1"/>
  <c r="I157" i="22" s="1"/>
  <c r="I158" i="22" s="1"/>
  <c r="I159" i="22" s="1"/>
  <c r="BG26" i="12" a="1"/>
  <c r="BG26" i="12" s="1"/>
  <c r="AQ156" i="22" s="1"/>
  <c r="AG26" i="12" a="1"/>
  <c r="AG26" i="12" s="1"/>
  <c r="Q156" i="22" s="1"/>
  <c r="Q157" i="22" s="1"/>
  <c r="Q158" i="22" s="1"/>
  <c r="Q159" i="22" s="1"/>
  <c r="AK26" i="12" a="1"/>
  <c r="AK26" i="12" s="1"/>
  <c r="U156" i="22" s="1"/>
  <c r="U157" i="22" s="1"/>
  <c r="U158" i="22" s="1"/>
  <c r="U159" i="22" s="1"/>
  <c r="AO26" i="12" a="1"/>
  <c r="AO26" i="12" s="1"/>
  <c r="Y156" i="22" s="1"/>
  <c r="Y157" i="22" s="1"/>
  <c r="Y158" i="22" s="1"/>
  <c r="Y159" i="22" s="1"/>
  <c r="BP26" i="12" a="1"/>
  <c r="BP26" i="12" s="1"/>
  <c r="AZ156" i="22" s="1"/>
  <c r="BS26" i="12" a="1"/>
  <c r="BS26" i="12" s="1"/>
  <c r="BC156" i="22" s="1"/>
  <c r="BC26" i="12" a="1"/>
  <c r="BC26" i="12" s="1"/>
  <c r="AM156" i="22" s="1"/>
  <c r="AZ26" i="12" a="1"/>
  <c r="AZ26" i="12" s="1"/>
  <c r="AJ156" i="22" s="1"/>
  <c r="U26" i="12" a="1"/>
  <c r="U26" i="12" s="1"/>
  <c r="E156" i="22" s="1"/>
  <c r="CB26" i="12" a="1"/>
  <c r="CB26" i="12" s="1"/>
  <c r="BL156" i="22" s="1"/>
  <c r="CA26" i="12" a="1"/>
  <c r="CA26" i="12" s="1"/>
  <c r="BK156" i="22" s="1"/>
  <c r="V26" i="12" a="1"/>
  <c r="V26" i="12" s="1"/>
  <c r="F156" i="22" s="1"/>
  <c r="F157" i="22" s="1"/>
  <c r="F158" i="22" s="1"/>
  <c r="F159" i="22" s="1"/>
  <c r="CD26" i="12" a="1"/>
  <c r="CD26" i="12" s="1"/>
  <c r="BN156" i="22" s="1"/>
  <c r="AL26" i="12" a="1"/>
  <c r="AL26" i="12" s="1"/>
  <c r="V156" i="22" s="1"/>
  <c r="V157" i="22" s="1"/>
  <c r="V158" i="22" s="1"/>
  <c r="V159" i="22" s="1"/>
  <c r="BB26" i="12" a="1"/>
  <c r="BB26" i="12" s="1"/>
  <c r="AL156" i="22" s="1"/>
  <c r="BR26" i="12" a="1"/>
  <c r="BR26" i="12" s="1"/>
  <c r="BB156" i="22" s="1"/>
  <c r="AE26" i="12" a="1"/>
  <c r="AE26" i="12" s="1"/>
  <c r="O156" i="22" s="1"/>
  <c r="O157" i="22" s="1"/>
  <c r="O158" i="22" s="1"/>
  <c r="O159" i="22" s="1"/>
  <c r="AU26" i="12" a="1"/>
  <c r="AU26" i="12" s="1"/>
  <c r="AE156" i="22" s="1"/>
  <c r="AE157" i="22" s="1"/>
  <c r="AE158" i="22" s="1"/>
  <c r="AE159" i="22" s="1"/>
  <c r="BN26" i="12" a="1"/>
  <c r="BN26" i="12" s="1"/>
  <c r="AX156" i="22" s="1"/>
  <c r="W26" i="12" a="1"/>
  <c r="W26" i="12" s="1"/>
  <c r="G156" i="22" s="1"/>
  <c r="G157" i="22" s="1"/>
  <c r="G158" i="22" s="1"/>
  <c r="G159" i="22" s="1"/>
  <c r="AQ26" i="12" a="1"/>
  <c r="AQ26" i="12" s="1"/>
  <c r="AA156" i="22" s="1"/>
  <c r="AA157" i="22" s="1"/>
  <c r="AA158" i="22" s="1"/>
  <c r="AA159" i="22" s="1"/>
  <c r="CH26" i="12" a="1"/>
  <c r="CH26" i="12" s="1"/>
  <c r="BR156" i="22" s="1"/>
  <c r="Z26" i="12" a="1"/>
  <c r="Z26" i="12" s="1"/>
  <c r="J156" i="22" s="1"/>
  <c r="J157" i="22" s="1"/>
  <c r="J158" i="22" s="1"/>
  <c r="J159" i="22" s="1"/>
  <c r="AP26" i="12" a="1"/>
  <c r="AP26" i="12" s="1"/>
  <c r="Z156" i="22" s="1"/>
  <c r="Z157" i="22" s="1"/>
  <c r="Z158" i="22" s="1"/>
  <c r="Z159" i="22" s="1"/>
  <c r="BF26" i="12" a="1"/>
  <c r="BF26" i="12" s="1"/>
  <c r="AP156" i="22" s="1"/>
  <c r="BV26" i="12" a="1"/>
  <c r="BV26" i="12" s="1"/>
  <c r="BF156" i="22" s="1"/>
  <c r="CZ26" i="12" a="1"/>
  <c r="CZ26" i="12" s="1"/>
  <c r="CJ156" i="22" s="1"/>
  <c r="AI26" i="12" a="1"/>
  <c r="AI26" i="12" s="1"/>
  <c r="S156" i="22" s="1"/>
  <c r="S157" i="22" s="1"/>
  <c r="S158" i="22" s="1"/>
  <c r="S159" i="22" s="1"/>
  <c r="AA26" i="12" a="1"/>
  <c r="AA26" i="12" s="1"/>
  <c r="K156" i="22" s="1"/>
  <c r="K157" i="22" s="1"/>
  <c r="K158" i="22" s="1"/>
  <c r="K159" i="22" s="1"/>
  <c r="CP26" i="12" a="1"/>
  <c r="CP26" i="12" s="1"/>
  <c r="BZ156" i="22" s="1"/>
  <c r="AH26" i="12" a="1"/>
  <c r="AH26" i="12" s="1"/>
  <c r="R156" i="22" s="1"/>
  <c r="R157" i="22" s="1"/>
  <c r="R158" i="22" s="1"/>
  <c r="R159" i="22" s="1"/>
  <c r="AD26" i="12" a="1"/>
  <c r="AD26" i="12" s="1"/>
  <c r="N156" i="22" s="1"/>
  <c r="N157" i="22" s="1"/>
  <c r="N158" i="22" s="1"/>
  <c r="N159" i="22" s="1"/>
  <c r="AT26" i="12" a="1"/>
  <c r="AT26" i="12" s="1"/>
  <c r="AD156" i="22" s="1"/>
  <c r="AD157" i="22" s="1"/>
  <c r="AD158" i="22" s="1"/>
  <c r="AD159" i="22" s="1"/>
  <c r="BJ26" i="12" a="1"/>
  <c r="BJ26" i="12" s="1"/>
  <c r="AT156" i="22" s="1"/>
  <c r="CN26" i="12" a="1"/>
  <c r="CN26" i="12" s="1"/>
  <c r="BX156" i="22" s="1"/>
  <c r="BZ26" i="12" a="1"/>
  <c r="BZ26" i="12" s="1"/>
  <c r="BJ156" i="22" s="1"/>
  <c r="DD26" i="12" a="1"/>
  <c r="DD26" i="12" s="1"/>
  <c r="CN156" i="22" s="1"/>
  <c r="AM26" i="12" a="1"/>
  <c r="AM26" i="12" s="1"/>
  <c r="W156" i="22" s="1"/>
  <c r="W157" i="22" s="1"/>
  <c r="W158" i="22" s="1"/>
  <c r="W159" i="22" s="1"/>
  <c r="CU26" i="12" a="1"/>
  <c r="CU26" i="12" s="1"/>
  <c r="CE156" i="22" s="1"/>
  <c r="CK26" i="12" l="1" a="1"/>
  <c r="CK26" i="12" s="1"/>
  <c r="BU156" i="22" s="1"/>
  <c r="CY42" i="12"/>
  <c r="CI55" i="12"/>
  <c r="CR42" i="12"/>
  <c r="BE56" i="12" a="1"/>
  <c r="BE56" i="12" s="1"/>
  <c r="AO116" i="22" s="1"/>
  <c r="AO117" i="22" s="1"/>
  <c r="AO118" i="22" s="1"/>
  <c r="AO119" i="22" s="1"/>
  <c r="CV47" i="12"/>
  <c r="CT50" i="12"/>
  <c r="CS39" i="12"/>
  <c r="CZ55" i="12"/>
  <c r="CQ47" i="12"/>
  <c r="DD47" i="12"/>
  <c r="DA39" i="12"/>
  <c r="DC41" i="12"/>
  <c r="CN48" i="12"/>
  <c r="CN49" i="12"/>
  <c r="CW26" i="12" a="1"/>
  <c r="CW26" i="12" s="1"/>
  <c r="CG156" i="22" s="1"/>
  <c r="CZ44" i="12"/>
  <c r="CJ47" i="12"/>
  <c r="BU56" i="12" a="1"/>
  <c r="BU56" i="12" s="1"/>
  <c r="BE116" i="22" s="1"/>
  <c r="BE117" i="22" s="1"/>
  <c r="BE118" i="22" s="1"/>
  <c r="BE119" i="22" s="1"/>
  <c r="CH55" i="12"/>
  <c r="BX56" i="12" a="1"/>
  <c r="BX56" i="12" s="1"/>
  <c r="BH116" i="22" s="1"/>
  <c r="BH117" i="22" s="1"/>
  <c r="BH118" i="22" s="1"/>
  <c r="BH119" i="22" s="1"/>
  <c r="CG49" i="12"/>
  <c r="DB55" i="12"/>
  <c r="DB43" i="12"/>
  <c r="CZ45" i="12"/>
  <c r="AY56" i="12" a="1"/>
  <c r="AY56" i="12" s="1"/>
  <c r="AI116" i="22" s="1"/>
  <c r="CZ42" i="12"/>
  <c r="CH45" i="12"/>
  <c r="BK117" i="22"/>
  <c r="BK122" i="22"/>
  <c r="AI117" i="22"/>
  <c r="AI122" i="22"/>
  <c r="CU45" i="12"/>
  <c r="CP47" i="12"/>
  <c r="CO43" i="12"/>
  <c r="BQ56" i="12" a="1"/>
  <c r="BQ56" i="12" s="1"/>
  <c r="BA116" i="22" s="1"/>
  <c r="BA117" i="22" s="1"/>
  <c r="BA118" i="22" s="1"/>
  <c r="BA119" i="22" s="1"/>
  <c r="BV56" i="12" a="1"/>
  <c r="BV56" i="12" s="1"/>
  <c r="BF116" i="22" s="1"/>
  <c r="BF117" i="22" s="1"/>
  <c r="BF118" i="22" s="1"/>
  <c r="BF119" i="22" s="1"/>
  <c r="BW56" i="12" a="1"/>
  <c r="BW56" i="12" s="1"/>
  <c r="BG116" i="22" s="1"/>
  <c r="BG117" i="22" s="1"/>
  <c r="BG118" i="22" s="1"/>
  <c r="BG119" i="22" s="1"/>
  <c r="Y56" i="12" a="1"/>
  <c r="Y56" i="12" s="1"/>
  <c r="I116" i="22" s="1"/>
  <c r="I117" i="22" s="1"/>
  <c r="I118" i="22" s="1"/>
  <c r="I119" i="22" s="1"/>
  <c r="CG37" i="12"/>
  <c r="CJ44" i="12"/>
  <c r="CR40" i="12"/>
  <c r="CD37" i="12"/>
  <c r="V56" i="12" a="1"/>
  <c r="V56" i="12" s="1"/>
  <c r="F116" i="22" s="1"/>
  <c r="F117" i="22" s="1"/>
  <c r="F118" i="22" s="1"/>
  <c r="F119" i="22" s="1"/>
  <c r="CI47" i="12"/>
  <c r="CK43" i="12"/>
  <c r="CZ39" i="12"/>
  <c r="CV50" i="12"/>
  <c r="CG50" i="12"/>
  <c r="CW43" i="12"/>
  <c r="AB56" i="12" a="1"/>
  <c r="AB56" i="12" s="1"/>
  <c r="L116" i="22" s="1"/>
  <c r="L117" i="22" s="1"/>
  <c r="L118" i="22" s="1"/>
  <c r="L119" i="22" s="1"/>
  <c r="CJ37" i="12"/>
  <c r="CZ47" i="12"/>
  <c r="DC43" i="12"/>
  <c r="CS43" i="12"/>
  <c r="DD39" i="12"/>
  <c r="CJ50" i="12"/>
  <c r="CL50" i="12"/>
  <c r="CV41" i="12"/>
  <c r="AV56" i="12" a="1"/>
  <c r="AV56" i="12" s="1"/>
  <c r="AF116" i="22" s="1"/>
  <c r="AF117" i="22" s="1"/>
  <c r="AF118" i="22" s="1"/>
  <c r="AF119" i="22" s="1"/>
  <c r="DD37" i="12"/>
  <c r="CO47" i="12"/>
  <c r="CR43" i="12"/>
  <c r="CL43" i="12"/>
  <c r="CK50" i="12"/>
  <c r="CD55" i="12"/>
  <c r="CS38" i="12"/>
  <c r="CX45" i="12"/>
  <c r="DC50" i="12"/>
  <c r="AG56" i="12" a="1"/>
  <c r="AG56" i="12" s="1"/>
  <c r="Q116" i="22" s="1"/>
  <c r="Q117" i="22" s="1"/>
  <c r="Q118" i="22" s="1"/>
  <c r="Q119" i="22" s="1"/>
  <c r="CC50" i="12"/>
  <c r="AH117" i="22"/>
  <c r="AH122" i="22"/>
  <c r="CH38" i="12"/>
  <c r="CE42" i="12"/>
  <c r="CI38" i="12"/>
  <c r="CX50" i="12"/>
  <c r="BJ56" i="12" a="1"/>
  <c r="BJ56" i="12" s="1"/>
  <c r="AT116" i="22" s="1"/>
  <c r="AT117" i="22" s="1"/>
  <c r="AT118" i="22" s="1"/>
  <c r="AT119" i="22" s="1"/>
  <c r="CM37" i="12"/>
  <c r="AE56" i="12" a="1"/>
  <c r="AE56" i="12" s="1"/>
  <c r="O116" i="22" s="1"/>
  <c r="O117" i="22" s="1"/>
  <c r="O118" i="22" s="1"/>
  <c r="O119" i="22" s="1"/>
  <c r="CM48" i="12"/>
  <c r="CY55" i="12"/>
  <c r="CP45" i="12"/>
  <c r="CL45" i="12"/>
  <c r="CV42" i="12"/>
  <c r="CW45" i="12"/>
  <c r="DA40" i="12"/>
  <c r="CQ49" i="12"/>
  <c r="CT49" i="12"/>
  <c r="CT45" i="12"/>
  <c r="CH41" i="12"/>
  <c r="DB42" i="12"/>
  <c r="CJ38" i="12"/>
  <c r="DA42" i="12"/>
  <c r="CL37" i="12"/>
  <c r="AD56" i="12" a="1"/>
  <c r="AD56" i="12" s="1"/>
  <c r="N116" i="22" s="1"/>
  <c r="N117" i="22" s="1"/>
  <c r="N118" i="22" s="1"/>
  <c r="N119" i="22" s="1"/>
  <c r="CV48" i="12"/>
  <c r="CS41" i="12"/>
  <c r="CF42" i="12"/>
  <c r="CK42" i="12"/>
  <c r="BL56" i="12" a="1"/>
  <c r="BL56" i="12" s="1"/>
  <c r="AV116" i="22" s="1"/>
  <c r="AV117" i="22" s="1"/>
  <c r="AV118" i="22" s="1"/>
  <c r="AV119" i="22" s="1"/>
  <c r="AH56" i="12" a="1"/>
  <c r="AH56" i="12" s="1"/>
  <c r="R116" i="22" s="1"/>
  <c r="R117" i="22" s="1"/>
  <c r="R118" i="22" s="1"/>
  <c r="R119" i="22" s="1"/>
  <c r="CP37" i="12"/>
  <c r="CZ37" i="12"/>
  <c r="AR56" i="12" a="1"/>
  <c r="AR56" i="12" s="1"/>
  <c r="AB116" i="22" s="1"/>
  <c r="AB117" i="22" s="1"/>
  <c r="AB118" i="22" s="1"/>
  <c r="AB119" i="22" s="1"/>
  <c r="DB38" i="12"/>
  <c r="CF44" i="12"/>
  <c r="DB47" i="12"/>
  <c r="CE43" i="12"/>
  <c r="CH43" i="12"/>
  <c r="CV39" i="12"/>
  <c r="CQ41" i="12"/>
  <c r="CN42" i="12"/>
  <c r="DB37" i="12"/>
  <c r="AT56" i="12" a="1"/>
  <c r="AT56" i="12" s="1"/>
  <c r="AD116" i="22" s="1"/>
  <c r="AD117" i="22" s="1"/>
  <c r="AD118" i="22" s="1"/>
  <c r="AD119" i="22" s="1"/>
  <c r="CI48" i="12"/>
  <c r="DA48" i="12"/>
  <c r="CY47" i="12"/>
  <c r="CJ43" i="12"/>
  <c r="CP39" i="12"/>
  <c r="CL39" i="12"/>
  <c r="CW39" i="12"/>
  <c r="CV55" i="12"/>
  <c r="CG55" i="12"/>
  <c r="CM47" i="12"/>
  <c r="CL47" i="12"/>
  <c r="CN43" i="12"/>
  <c r="CM39" i="12"/>
  <c r="CZ50" i="12"/>
  <c r="CM55" i="12"/>
  <c r="DC38" i="12"/>
  <c r="DC40" i="12"/>
  <c r="BC56" i="12" a="1"/>
  <c r="BC56" i="12" s="1"/>
  <c r="AM116" i="22" s="1"/>
  <c r="AM117" i="22" s="1"/>
  <c r="AM118" i="22" s="1"/>
  <c r="AM119" i="22" s="1"/>
  <c r="CK44" i="12"/>
  <c r="CG48" i="12"/>
  <c r="DA55" i="12"/>
  <c r="CN47" i="12"/>
  <c r="CQ43" i="12"/>
  <c r="DA43" i="12"/>
  <c r="CR39" i="12"/>
  <c r="CS45" i="12"/>
  <c r="DA41" i="12"/>
  <c r="CC49" i="12"/>
  <c r="BB56" i="12" a="1"/>
  <c r="BB56" i="12" s="1"/>
  <c r="AL116" i="22" s="1"/>
  <c r="AL117" i="22" s="1"/>
  <c r="AL118" i="22" s="1"/>
  <c r="AL119" i="22" s="1"/>
  <c r="BP56" i="12" a="1"/>
  <c r="BP56" i="12" s="1"/>
  <c r="AZ116" i="22" s="1"/>
  <c r="AZ117" i="22" s="1"/>
  <c r="AZ118" i="22" s="1"/>
  <c r="AZ119" i="22" s="1"/>
  <c r="CT37" i="12"/>
  <c r="AL56" i="12" a="1"/>
  <c r="AL56" i="12" s="1"/>
  <c r="V116" i="22" s="1"/>
  <c r="V117" i="22" s="1"/>
  <c r="V118" i="22" s="1"/>
  <c r="V119" i="22" s="1"/>
  <c r="CD41" i="12"/>
  <c r="DB40" i="12"/>
  <c r="CF45" i="12"/>
  <c r="CU41" i="12"/>
  <c r="CH50" i="12"/>
  <c r="CW42" i="12"/>
  <c r="CZ38" i="12"/>
  <c r="CD50" i="12"/>
  <c r="BT56" i="12" a="1"/>
  <c r="BT56" i="12" s="1"/>
  <c r="BD116" i="22" s="1"/>
  <c r="BD117" i="22" s="1"/>
  <c r="BD118" i="22" s="1"/>
  <c r="BD119" i="22" s="1"/>
  <c r="CF48" i="12"/>
  <c r="CG40" i="12"/>
  <c r="CU49" i="12"/>
  <c r="CY41" i="12"/>
  <c r="CH40" i="12"/>
  <c r="CO49" i="12"/>
  <c r="CO45" i="12"/>
  <c r="CE41" i="12"/>
  <c r="CX55" i="12"/>
  <c r="CG38" i="12"/>
  <c r="CO39" i="12"/>
  <c r="BK56" i="12" a="1"/>
  <c r="BK56" i="12" s="1"/>
  <c r="AU116" i="22" s="1"/>
  <c r="AU117" i="22" s="1"/>
  <c r="AU118" i="22" s="1"/>
  <c r="AU119" i="22" s="1"/>
  <c r="CN44" i="12"/>
  <c r="CX48" i="12"/>
  <c r="CJ45" i="12"/>
  <c r="CN38" i="12"/>
  <c r="BO56" i="12" a="1"/>
  <c r="BO56" i="12" s="1"/>
  <c r="AY116" i="22" s="1"/>
  <c r="AY117" i="22" s="1"/>
  <c r="AY118" i="22" s="1"/>
  <c r="AY119" i="22" s="1"/>
  <c r="CC37" i="12"/>
  <c r="U56" i="12" a="1"/>
  <c r="U56" i="12" s="1"/>
  <c r="E116" i="22" s="1"/>
  <c r="CM40" i="12"/>
  <c r="CP48" i="12"/>
  <c r="BM56" i="12" a="1"/>
  <c r="BM56" i="12" s="1"/>
  <c r="AW116" i="22" s="1"/>
  <c r="AW117" i="22" s="1"/>
  <c r="AW118" i="22" s="1"/>
  <c r="AW119" i="22" s="1"/>
  <c r="W56" i="12" a="1"/>
  <c r="W56" i="12" s="1"/>
  <c r="G116" i="22" s="1"/>
  <c r="G117" i="22" s="1"/>
  <c r="G118" i="22" s="1"/>
  <c r="G119" i="22" s="1"/>
  <c r="CE37" i="12"/>
  <c r="CE48" i="12"/>
  <c r="CN55" i="12"/>
  <c r="CO50" i="12"/>
  <c r="BA56" i="12" a="1"/>
  <c r="BA56" i="12" s="1"/>
  <c r="AK116" i="22" s="1"/>
  <c r="AK117" i="22" s="1"/>
  <c r="AK118" i="22" s="1"/>
  <c r="AK119" i="22" s="1"/>
  <c r="BF56" i="12" a="1"/>
  <c r="BF56" i="12" s="1"/>
  <c r="AP116" i="22" s="1"/>
  <c r="AP117" i="22" s="1"/>
  <c r="AP118" i="22" s="1"/>
  <c r="AP119" i="22" s="1"/>
  <c r="BG56" i="12" a="1"/>
  <c r="BG56" i="12" s="1"/>
  <c r="AQ116" i="22" s="1"/>
  <c r="AQ117" i="22" s="1"/>
  <c r="AQ118" i="22" s="1"/>
  <c r="AQ119" i="22" s="1"/>
  <c r="CI37" i="12"/>
  <c r="AA56" i="12" a="1"/>
  <c r="AA56" i="12" s="1"/>
  <c r="K116" i="22" s="1"/>
  <c r="K117" i="22" s="1"/>
  <c r="K118" i="22" s="1"/>
  <c r="K119" i="22" s="1"/>
  <c r="CN37" i="12"/>
  <c r="AF56" i="12" a="1"/>
  <c r="AF56" i="12" s="1"/>
  <c r="P116" i="22" s="1"/>
  <c r="P117" i="22" s="1"/>
  <c r="P118" i="22" s="1"/>
  <c r="P119" i="22" s="1"/>
  <c r="CW44" i="12"/>
  <c r="CW55" i="12"/>
  <c r="CF47" i="12"/>
  <c r="CY39" i="12"/>
  <c r="CK39" i="12"/>
  <c r="AG117" i="22"/>
  <c r="AG122" i="22"/>
  <c r="AS56" i="12" a="1"/>
  <c r="AS56" i="12" s="1"/>
  <c r="AC116" i="22" s="1"/>
  <c r="AC117" i="22" s="1"/>
  <c r="AC118" i="22" s="1"/>
  <c r="AC119" i="22" s="1"/>
  <c r="DA37" i="12"/>
  <c r="DA56" i="12" s="1" a="1"/>
  <c r="DA56" i="12" s="1"/>
  <c r="CK116" i="22" s="1"/>
  <c r="CK117" i="22" s="1"/>
  <c r="CK118" i="22" s="1"/>
  <c r="CK119" i="22" s="1"/>
  <c r="CG47" i="12"/>
  <c r="CX49" i="12"/>
  <c r="BY56" i="12" a="1"/>
  <c r="BY56" i="12" s="1"/>
  <c r="BI116" i="22" s="1"/>
  <c r="BI117" i="22" s="1"/>
  <c r="BI118" i="22" s="1"/>
  <c r="BI119" i="22" s="1"/>
  <c r="CN40" i="12"/>
  <c r="CJ55" i="12"/>
  <c r="CL55" i="12"/>
  <c r="CQ39" i="12"/>
  <c r="CS47" i="12"/>
  <c r="CM41" i="12"/>
  <c r="CW38" i="12"/>
  <c r="DB48" i="12"/>
  <c r="CV37" i="12"/>
  <c r="AN56" i="12" a="1"/>
  <c r="AN56" i="12" s="1"/>
  <c r="X116" i="22" s="1"/>
  <c r="X117" i="22" s="1"/>
  <c r="X118" i="22" s="1"/>
  <c r="X119" i="22" s="1"/>
  <c r="C158" i="22"/>
  <c r="C163" i="22"/>
  <c r="CR41" i="12"/>
  <c r="CL38" i="12"/>
  <c r="CK47" i="12"/>
  <c r="BH56" i="12" a="1"/>
  <c r="BH56" i="12" s="1"/>
  <c r="AR116" i="22" s="1"/>
  <c r="AR117" i="22" s="1"/>
  <c r="AR118" i="22" s="1"/>
  <c r="AR119" i="22" s="1"/>
  <c r="CI40" i="12"/>
  <c r="CP41" i="12"/>
  <c r="DD38" i="12"/>
  <c r="CY45" i="12"/>
  <c r="CC45" i="12"/>
  <c r="CU42" i="12"/>
  <c r="CO44" i="12"/>
  <c r="CT40" i="12"/>
  <c r="CR49" i="12"/>
  <c r="CK45" i="12"/>
  <c r="CL41" i="12"/>
  <c r="CO38" i="12"/>
  <c r="CR37" i="12"/>
  <c r="AJ56" i="12" a="1"/>
  <c r="AJ56" i="12" s="1"/>
  <c r="T116" i="22" s="1"/>
  <c r="T117" i="22" s="1"/>
  <c r="T118" i="22" s="1"/>
  <c r="T119" i="22" s="1"/>
  <c r="AP56" i="12" a="1"/>
  <c r="AP56" i="12" s="1"/>
  <c r="Z116" i="22" s="1"/>
  <c r="Z117" i="22" s="1"/>
  <c r="Z118" i="22" s="1"/>
  <c r="Z119" i="22" s="1"/>
  <c r="CX37" i="12"/>
  <c r="CX56" i="12" s="1" a="1"/>
  <c r="CX56" i="12" s="1"/>
  <c r="CH116" i="22" s="1"/>
  <c r="CH117" i="22" s="1"/>
  <c r="CH118" i="22" s="1"/>
  <c r="CH119" i="22" s="1"/>
  <c r="CJ40" i="12"/>
  <c r="CW37" i="12"/>
  <c r="AO56" i="12" a="1"/>
  <c r="AO56" i="12" s="1"/>
  <c r="Y116" i="22" s="1"/>
  <c r="Y117" i="22" s="1"/>
  <c r="Y118" i="22" s="1"/>
  <c r="Y119" i="22" s="1"/>
  <c r="E157" i="22"/>
  <c r="E162" i="22"/>
  <c r="CQ26" i="12" a="1"/>
  <c r="CQ26" i="12" s="1"/>
  <c r="CA156" i="22" s="1"/>
  <c r="CE45" i="12"/>
  <c r="CY37" i="12"/>
  <c r="AQ56" i="12" a="1"/>
  <c r="AQ56" i="12" s="1"/>
  <c r="AA116" i="22" s="1"/>
  <c r="AA117" i="22" s="1"/>
  <c r="AA118" i="22" s="1"/>
  <c r="AA119" i="22" s="1"/>
  <c r="D118" i="22"/>
  <c r="D123" i="22"/>
  <c r="AZ56" i="12" a="1"/>
  <c r="AZ56" i="12" s="1"/>
  <c r="AJ116" i="22" s="1"/>
  <c r="AJ117" i="22" s="1"/>
  <c r="AJ118" i="22" s="1"/>
  <c r="AJ119" i="22" s="1"/>
  <c r="CI41" i="12"/>
  <c r="AM56" i="12" a="1"/>
  <c r="AM56" i="12" s="1"/>
  <c r="W116" i="22" s="1"/>
  <c r="W117" i="22" s="1"/>
  <c r="W118" i="22" s="1"/>
  <c r="W119" i="22" s="1"/>
  <c r="CU37" i="12"/>
  <c r="CW40" i="12"/>
  <c r="CT47" i="12"/>
  <c r="DD50" i="12"/>
  <c r="CQ50" i="12"/>
  <c r="CI49" i="12"/>
  <c r="CQ45" i="12"/>
  <c r="BS56" i="12" a="1"/>
  <c r="BS56" i="12" s="1"/>
  <c r="BC116" i="22" s="1"/>
  <c r="BC117" i="22" s="1"/>
  <c r="BC118" i="22" s="1"/>
  <c r="BC119" i="22" s="1"/>
  <c r="CH37" i="12"/>
  <c r="Z56" i="12" a="1"/>
  <c r="Z56" i="12" s="1"/>
  <c r="J116" i="22" s="1"/>
  <c r="J117" i="22" s="1"/>
  <c r="J118" i="22" s="1"/>
  <c r="J119" i="22" s="1"/>
  <c r="BL117" i="22"/>
  <c r="BL122" i="22"/>
  <c r="DD49" i="12"/>
  <c r="CK41" i="12"/>
  <c r="CT55" i="12"/>
  <c r="AK56" i="12" a="1"/>
  <c r="AK56" i="12" s="1"/>
  <c r="U116" i="22" s="1"/>
  <c r="U117" i="22" s="1"/>
  <c r="U118" i="22" s="1"/>
  <c r="U119" i="22" s="1"/>
  <c r="CS37" i="12"/>
  <c r="CK37" i="12"/>
  <c r="AC56" i="12" a="1"/>
  <c r="AC56" i="12" s="1"/>
  <c r="M116" i="22" s="1"/>
  <c r="M117" i="22" s="1"/>
  <c r="M118" i="22" s="1"/>
  <c r="M119" i="22" s="1"/>
  <c r="D158" i="22"/>
  <c r="D163" i="22"/>
  <c r="DC45" i="12"/>
  <c r="CI42" i="12"/>
  <c r="BI56" i="12" a="1"/>
  <c r="BI56" i="12" s="1"/>
  <c r="AS116" i="22" s="1"/>
  <c r="AS117" i="22" s="1"/>
  <c r="AS118" i="22" s="1"/>
  <c r="AS119" i="22" s="1"/>
  <c r="C118" i="22"/>
  <c r="C123" i="22"/>
  <c r="CV45" i="12"/>
  <c r="DB45" i="12"/>
  <c r="CY38" i="12"/>
  <c r="BZ56" i="12" a="1"/>
  <c r="BZ56" i="12" s="1"/>
  <c r="BJ116" i="22" s="1"/>
  <c r="BJ117" i="22" s="1"/>
  <c r="BJ118" i="22" s="1"/>
  <c r="BJ119" i="22" s="1"/>
  <c r="AU56" i="12" a="1"/>
  <c r="AU56" i="12" s="1"/>
  <c r="AE116" i="22" s="1"/>
  <c r="AE117" i="22" s="1"/>
  <c r="AE118" i="22" s="1"/>
  <c r="AE119" i="22" s="1"/>
  <c r="DC37" i="12"/>
  <c r="CG39" i="12"/>
  <c r="CF41" i="12"/>
  <c r="BN56" i="12" a="1"/>
  <c r="BN56" i="12" s="1"/>
  <c r="AX116" i="22" s="1"/>
  <c r="AX117" i="22" s="1"/>
  <c r="AX118" i="22" s="1"/>
  <c r="AX119" i="22" s="1"/>
  <c r="CQ37" i="12"/>
  <c r="AI56" i="12" a="1"/>
  <c r="AI56" i="12" s="1"/>
  <c r="S116" i="22" s="1"/>
  <c r="S117" i="22" s="1"/>
  <c r="S118" i="22" s="1"/>
  <c r="S119" i="22" s="1"/>
  <c r="CF37" i="12"/>
  <c r="X56" i="12" a="1"/>
  <c r="X56" i="12" s="1"/>
  <c r="H116" i="22" s="1"/>
  <c r="H117" i="22" s="1"/>
  <c r="H118" i="22" s="1"/>
  <c r="H119" i="22" s="1"/>
  <c r="CJ48" i="12"/>
  <c r="CK48" i="12"/>
  <c r="CR38" i="12"/>
  <c r="BR56" i="12" a="1"/>
  <c r="BR56" i="12" s="1"/>
  <c r="BB116" i="22" s="1"/>
  <c r="BB117" i="22" s="1"/>
  <c r="BB118" i="22" s="1"/>
  <c r="BB119" i="22" s="1"/>
  <c r="DD40" i="12"/>
  <c r="CE157" i="22"/>
  <c r="BZ157" i="22"/>
  <c r="AX157" i="22"/>
  <c r="BJ157" i="22"/>
  <c r="BT157" i="22"/>
  <c r="BN157" i="22"/>
  <c r="BU157" i="22"/>
  <c r="AM157" i="22"/>
  <c r="AN157" i="22"/>
  <c r="BH157" i="22"/>
  <c r="BA157" i="22"/>
  <c r="AS157" i="22"/>
  <c r="BE157" i="22"/>
  <c r="AO157" i="22"/>
  <c r="CJ157" i="22"/>
  <c r="BB157" i="22"/>
  <c r="BC157" i="22"/>
  <c r="BY157" i="22"/>
  <c r="AU157" i="22"/>
  <c r="BI157" i="22"/>
  <c r="CA157" i="22"/>
  <c r="AZ157" i="22"/>
  <c r="AV157" i="22"/>
  <c r="AY157" i="22"/>
  <c r="AR157" i="22"/>
  <c r="AW157" i="22"/>
  <c r="BX157" i="22"/>
  <c r="AT157" i="22"/>
  <c r="BF157" i="22"/>
  <c r="AL157" i="22"/>
  <c r="CN157" i="22"/>
  <c r="AP157" i="22"/>
  <c r="BR157" i="22"/>
  <c r="BQ157" i="22"/>
  <c r="CG157" i="22"/>
  <c r="AQ157" i="22"/>
  <c r="BG157" i="22"/>
  <c r="BD157" i="22"/>
  <c r="AP74" i="24"/>
  <c r="BC74" i="24"/>
  <c r="AQ74" i="24"/>
  <c r="BM74" i="24"/>
  <c r="BM75" i="24" s="1"/>
  <c r="BL74" i="24"/>
  <c r="AN74" i="24"/>
  <c r="BH74" i="24"/>
  <c r="BA74" i="24"/>
  <c r="F134" i="22"/>
  <c r="BO133" i="22"/>
  <c r="G133" i="22"/>
  <c r="BN134" i="22"/>
  <c r="AK134" i="22"/>
  <c r="L74" i="24"/>
  <c r="L75" i="24" s="1"/>
  <c r="AF74" i="24"/>
  <c r="AF75" i="24" s="1"/>
  <c r="AD74" i="24"/>
  <c r="AD75" i="24" s="1"/>
  <c r="W94" i="22"/>
  <c r="AD94" i="22"/>
  <c r="AC74" i="24"/>
  <c r="AC75" i="24" s="1"/>
  <c r="CL105" i="24"/>
  <c r="CM105" i="24"/>
  <c r="BU105" i="24"/>
  <c r="CO105" i="24"/>
  <c r="N94" i="22"/>
  <c r="AA94" i="22"/>
  <c r="AE94" i="22"/>
  <c r="AC94" i="22"/>
  <c r="I94" i="22"/>
  <c r="P94" i="22"/>
  <c r="U94" i="22"/>
  <c r="J94" i="22"/>
  <c r="S74" i="24"/>
  <c r="S75" i="24" s="1"/>
  <c r="AI74" i="24"/>
  <c r="AI75" i="24" s="1"/>
  <c r="AB74" i="24"/>
  <c r="AB75" i="24" s="1"/>
  <c r="Z74" i="24"/>
  <c r="Z75" i="24" s="1"/>
  <c r="I74" i="24"/>
  <c r="I75" i="24" s="1"/>
  <c r="AE74" i="24"/>
  <c r="AE75" i="24" s="1"/>
  <c r="X74" i="24"/>
  <c r="X75" i="24" s="1"/>
  <c r="Y74" i="24"/>
  <c r="Y75" i="24" s="1"/>
  <c r="M74" i="24"/>
  <c r="M75" i="24" s="1"/>
  <c r="AH74" i="24"/>
  <c r="AH75" i="24" s="1"/>
  <c r="AA74" i="24"/>
  <c r="AA75" i="24" s="1"/>
  <c r="J74" i="24"/>
  <c r="J75" i="24" s="1"/>
  <c r="Q74" i="24"/>
  <c r="Q75" i="24" s="1"/>
  <c r="AG74" i="24"/>
  <c r="AG75" i="24" s="1"/>
  <c r="W74" i="24"/>
  <c r="W75" i="24" s="1"/>
  <c r="Z94" i="22"/>
  <c r="AB94" i="22"/>
  <c r="V94" i="22"/>
  <c r="Y94" i="22"/>
  <c r="T94" i="22"/>
  <c r="AF94" i="22"/>
  <c r="BS19" i="14"/>
  <c r="BP132" i="22" s="1"/>
  <c r="L19" i="14"/>
  <c r="BT19" i="14" s="1"/>
  <c r="X94" i="22"/>
  <c r="H92" i="22"/>
  <c r="R92" i="22"/>
  <c r="O92" i="22"/>
  <c r="K92" i="22"/>
  <c r="CC14" i="14"/>
  <c r="F94" i="22"/>
  <c r="AL132" i="22"/>
  <c r="BG93" i="22"/>
  <c r="BD93" i="22"/>
  <c r="AT93" i="22"/>
  <c r="BA93" i="22"/>
  <c r="BB93" i="22"/>
  <c r="BH93" i="22"/>
  <c r="BF93" i="22"/>
  <c r="AR93" i="22"/>
  <c r="AY93" i="22"/>
  <c r="AJ93" i="22"/>
  <c r="BC93" i="22"/>
  <c r="CL93" i="22"/>
  <c r="CI93" i="22"/>
  <c r="CB93" i="22"/>
  <c r="BV93" i="22"/>
  <c r="CG93" i="22"/>
  <c r="CN93" i="22"/>
  <c r="CJ93" i="22"/>
  <c r="BQ93" i="22"/>
  <c r="CK93" i="22"/>
  <c r="BN93" i="22"/>
  <c r="BR93" i="22"/>
  <c r="CM93" i="22"/>
  <c r="CE93" i="22"/>
  <c r="CC93" i="22"/>
  <c r="CH93" i="22"/>
  <c r="BO93" i="22"/>
  <c r="CF93" i="22"/>
  <c r="BX93" i="22"/>
  <c r="CD93" i="22"/>
  <c r="AX94" i="22"/>
  <c r="BJ94" i="22"/>
  <c r="BE94" i="22"/>
  <c r="BI94" i="22"/>
  <c r="AN94" i="22"/>
  <c r="AM94" i="22"/>
  <c r="AZ94" i="22"/>
  <c r="AK94" i="22"/>
  <c r="G94" i="22"/>
  <c r="BL162" i="22"/>
  <c r="BL157" i="22"/>
  <c r="AI162" i="22"/>
  <c r="AI157" i="22"/>
  <c r="AK157" i="22"/>
  <c r="BM157" i="22"/>
  <c r="BM162" i="22"/>
  <c r="AH158" i="22"/>
  <c r="AH163" i="22"/>
  <c r="AG158" i="22"/>
  <c r="AG163" i="22"/>
  <c r="BK162" i="22"/>
  <c r="BK157" i="22"/>
  <c r="AJ157" i="22"/>
  <c r="H132" i="22"/>
  <c r="AQ19" i="14"/>
  <c r="AM132" i="22"/>
  <c r="BS14" i="14"/>
  <c r="BZ14" i="14"/>
  <c r="BV14" i="14"/>
  <c r="P14" i="14"/>
  <c r="O14" i="14"/>
  <c r="V14" i="14"/>
  <c r="T14" i="14"/>
  <c r="CM26" i="12" a="1"/>
  <c r="CM26" i="12" s="1"/>
  <c r="BW156" i="22" s="1"/>
  <c r="CF26" i="12" a="1"/>
  <c r="CF26" i="12" s="1"/>
  <c r="BP156" i="22" s="1"/>
  <c r="CS26" i="12" a="1"/>
  <c r="CS26" i="12" s="1"/>
  <c r="CC156" i="22" s="1"/>
  <c r="CR26" i="12" a="1"/>
  <c r="CR26" i="12" s="1"/>
  <c r="CB156" i="22" s="1"/>
  <c r="CI26" i="12" a="1"/>
  <c r="CI26" i="12" s="1"/>
  <c r="BS156" i="22" s="1"/>
  <c r="CX26" i="12" a="1"/>
  <c r="CX26" i="12" s="1"/>
  <c r="CH156" i="22" s="1"/>
  <c r="CY26" i="12" a="1"/>
  <c r="CY26" i="12" s="1"/>
  <c r="CI156" i="22" s="1"/>
  <c r="DA26" i="12" a="1"/>
  <c r="DA26" i="12" s="1"/>
  <c r="CK156" i="22" s="1"/>
  <c r="CL26" i="12" a="1"/>
  <c r="CL26" i="12" s="1"/>
  <c r="BV156" i="22" s="1"/>
  <c r="DB26" i="12" a="1"/>
  <c r="DB26" i="12" s="1"/>
  <c r="CL156" i="22" s="1"/>
  <c r="CE26" i="12" a="1"/>
  <c r="CE26" i="12" s="1"/>
  <c r="BO156" i="22" s="1"/>
  <c r="DC26" i="12" a="1"/>
  <c r="DC26" i="12" s="1"/>
  <c r="CM156" i="22" s="1"/>
  <c r="CV26" i="12" a="1"/>
  <c r="CV26" i="12" s="1"/>
  <c r="CF156" i="22" s="1"/>
  <c r="CT26" i="12" a="1"/>
  <c r="CT26" i="12" s="1"/>
  <c r="CD156" i="22" s="1"/>
  <c r="CF56" i="12" l="1" a="1"/>
  <c r="CF56" i="12" s="1"/>
  <c r="BP116" i="22" s="1"/>
  <c r="BP117" i="22" s="1"/>
  <c r="BP118" i="22" s="1"/>
  <c r="BP119" i="22" s="1"/>
  <c r="CK56" i="12" a="1"/>
  <c r="CK56" i="12" s="1"/>
  <c r="BU116" i="22" s="1"/>
  <c r="BU117" i="22" s="1"/>
  <c r="BU118" i="22" s="1"/>
  <c r="BU119" i="22" s="1"/>
  <c r="CO56" i="12" a="1"/>
  <c r="CO56" i="12" s="1"/>
  <c r="BY116" i="22" s="1"/>
  <c r="BY117" i="22" s="1"/>
  <c r="BY118" i="22" s="1"/>
  <c r="BY119" i="22" s="1"/>
  <c r="CS56" i="12" a="1"/>
  <c r="CS56" i="12" s="1"/>
  <c r="CC116" i="22" s="1"/>
  <c r="CC117" i="22" s="1"/>
  <c r="CC118" i="22" s="1"/>
  <c r="CC119" i="22" s="1"/>
  <c r="CH56" i="12" a="1"/>
  <c r="CH56" i="12" s="1"/>
  <c r="BR116" i="22" s="1"/>
  <c r="BR117" i="22" s="1"/>
  <c r="BR118" i="22" s="1"/>
  <c r="BR119" i="22" s="1"/>
  <c r="CU56" i="12" a="1"/>
  <c r="CU56" i="12" s="1"/>
  <c r="CE116" i="22" s="1"/>
  <c r="CE117" i="22" s="1"/>
  <c r="CE118" i="22" s="1"/>
  <c r="CE119" i="22" s="1"/>
  <c r="BL118" i="22"/>
  <c r="BL123" i="22"/>
  <c r="CR56" i="12" a="1"/>
  <c r="CR56" i="12" s="1"/>
  <c r="CB116" i="22" s="1"/>
  <c r="CB117" i="22" s="1"/>
  <c r="CB118" i="22" s="1"/>
  <c r="CB119" i="22" s="1"/>
  <c r="CV56" i="12" a="1"/>
  <c r="CV56" i="12" s="1"/>
  <c r="CF116" i="22" s="1"/>
  <c r="CF117" i="22" s="1"/>
  <c r="CF118" i="22" s="1"/>
  <c r="CF119" i="22" s="1"/>
  <c r="CI56" i="12" a="1"/>
  <c r="CI56" i="12" s="1"/>
  <c r="BS116" i="22" s="1"/>
  <c r="BS117" i="22" s="1"/>
  <c r="BS118" i="22" s="1"/>
  <c r="BS119" i="22" s="1"/>
  <c r="E117" i="22"/>
  <c r="E122" i="22"/>
  <c r="CZ56" i="12" a="1"/>
  <c r="CZ56" i="12" s="1"/>
  <c r="CJ116" i="22" s="1"/>
  <c r="CJ117" i="22" s="1"/>
  <c r="CJ118" i="22" s="1"/>
  <c r="CJ119" i="22" s="1"/>
  <c r="CL56" i="12" a="1"/>
  <c r="CL56" i="12" s="1"/>
  <c r="BV116" i="22" s="1"/>
  <c r="BV117" i="22" s="1"/>
  <c r="BV118" i="22" s="1"/>
  <c r="BV119" i="22" s="1"/>
  <c r="AH118" i="22"/>
  <c r="AH123" i="22"/>
  <c r="CJ56" i="12" a="1"/>
  <c r="CJ56" i="12" s="1"/>
  <c r="BT116" i="22" s="1"/>
  <c r="BT117" i="22" s="1"/>
  <c r="BT118" i="22" s="1"/>
  <c r="BT119" i="22" s="1"/>
  <c r="CG56" i="12" a="1"/>
  <c r="CG56" i="12" s="1"/>
  <c r="BQ116" i="22" s="1"/>
  <c r="BQ117" i="22" s="1"/>
  <c r="BQ118" i="22" s="1"/>
  <c r="BQ119" i="22" s="1"/>
  <c r="CY56" i="12" a="1"/>
  <c r="CY56" i="12" s="1"/>
  <c r="CI116" i="22" s="1"/>
  <c r="CI117" i="22" s="1"/>
  <c r="CI118" i="22" s="1"/>
  <c r="CI119" i="22" s="1"/>
  <c r="E158" i="22"/>
  <c r="E163" i="22"/>
  <c r="CC56" i="12" a="1"/>
  <c r="CC56" i="12" s="1"/>
  <c r="BM116" i="22" s="1"/>
  <c r="CT56" i="12" a="1"/>
  <c r="CT56" i="12" s="1"/>
  <c r="CD116" i="22" s="1"/>
  <c r="CD117" i="22" s="1"/>
  <c r="CD118" i="22" s="1"/>
  <c r="CD119" i="22" s="1"/>
  <c r="CP56" i="12" a="1"/>
  <c r="CP56" i="12" s="1"/>
  <c r="BZ116" i="22" s="1"/>
  <c r="BZ117" i="22" s="1"/>
  <c r="BZ118" i="22" s="1"/>
  <c r="BZ119" i="22" s="1"/>
  <c r="CM56" i="12" a="1"/>
  <c r="CM56" i="12" s="1"/>
  <c r="BW116" i="22" s="1"/>
  <c r="BW117" i="22" s="1"/>
  <c r="BW118" i="22" s="1"/>
  <c r="BW119" i="22" s="1"/>
  <c r="CD56" i="12" a="1"/>
  <c r="CD56" i="12" s="1"/>
  <c r="BN116" i="22" s="1"/>
  <c r="BN117" i="22" s="1"/>
  <c r="BN118" i="22" s="1"/>
  <c r="BN119" i="22" s="1"/>
  <c r="AI118" i="22"/>
  <c r="AI123" i="22"/>
  <c r="C119" i="22"/>
  <c r="C125" i="22" s="1"/>
  <c r="C124" i="22"/>
  <c r="C159" i="22"/>
  <c r="C165" i="22" s="1"/>
  <c r="C164" i="22"/>
  <c r="CN56" i="12" a="1"/>
  <c r="CN56" i="12" s="1"/>
  <c r="BX116" i="22" s="1"/>
  <c r="BX117" i="22" s="1"/>
  <c r="BX118" i="22" s="1"/>
  <c r="BX119" i="22" s="1"/>
  <c r="CQ56" i="12" a="1"/>
  <c r="CQ56" i="12" s="1"/>
  <c r="CA116" i="22" s="1"/>
  <c r="CA117" i="22" s="1"/>
  <c r="CA118" i="22" s="1"/>
  <c r="CA119" i="22" s="1"/>
  <c r="DB56" i="12" a="1"/>
  <c r="DB56" i="12" s="1"/>
  <c r="CL116" i="22" s="1"/>
  <c r="CL117" i="22" s="1"/>
  <c r="CL118" i="22" s="1"/>
  <c r="CL119" i="22" s="1"/>
  <c r="DC56" i="12" a="1"/>
  <c r="DC56" i="12" s="1"/>
  <c r="CM116" i="22" s="1"/>
  <c r="CM117" i="22" s="1"/>
  <c r="CM118" i="22" s="1"/>
  <c r="CM119" i="22" s="1"/>
  <c r="D159" i="22"/>
  <c r="D165" i="22" s="1"/>
  <c r="D164" i="22"/>
  <c r="D119" i="22"/>
  <c r="D125" i="22" s="1"/>
  <c r="D124" i="22"/>
  <c r="CW56" i="12" a="1"/>
  <c r="CW56" i="12" s="1"/>
  <c r="CG116" i="22" s="1"/>
  <c r="CG117" i="22" s="1"/>
  <c r="CG118" i="22" s="1"/>
  <c r="CG119" i="22" s="1"/>
  <c r="AG118" i="22"/>
  <c r="AG123" i="22"/>
  <c r="CE56" i="12" a="1"/>
  <c r="CE56" i="12" s="1"/>
  <c r="BO116" i="22" s="1"/>
  <c r="BO117" i="22" s="1"/>
  <c r="BO118" i="22" s="1"/>
  <c r="BO119" i="22" s="1"/>
  <c r="DD56" i="12" a="1"/>
  <c r="DD56" i="12" s="1"/>
  <c r="CN116" i="22" s="1"/>
  <c r="CN117" i="22" s="1"/>
  <c r="CN118" i="22" s="1"/>
  <c r="CN119" i="22" s="1"/>
  <c r="BK118" i="22"/>
  <c r="BK123" i="22"/>
  <c r="AN75" i="24"/>
  <c r="BC75" i="24"/>
  <c r="BM76" i="24"/>
  <c r="BM27" i="24" s="1"/>
  <c r="BJ104" i="22" s="1"/>
  <c r="BJ105" i="22" s="1"/>
  <c r="BJ106" i="22" s="1"/>
  <c r="BJ107" i="22" s="1"/>
  <c r="BL75" i="24"/>
  <c r="AP75" i="24"/>
  <c r="BA75" i="24"/>
  <c r="BH75" i="24"/>
  <c r="AQ75" i="24"/>
  <c r="AQ76" i="24" s="1"/>
  <c r="AQ27" i="24" s="1"/>
  <c r="AN104" i="22" s="1"/>
  <c r="AN105" i="22" s="1"/>
  <c r="AN106" i="22" s="1"/>
  <c r="AN107" i="22" s="1"/>
  <c r="CL74" i="24"/>
  <c r="CH157" i="22"/>
  <c r="CF157" i="22"/>
  <c r="CD157" i="22"/>
  <c r="BV157" i="22"/>
  <c r="BW157" i="22"/>
  <c r="CM157" i="22"/>
  <c r="CK157" i="22"/>
  <c r="CB157" i="22"/>
  <c r="BT74" i="24"/>
  <c r="BD158" i="22"/>
  <c r="AQ158" i="22"/>
  <c r="BQ158" i="22"/>
  <c r="AP158" i="22"/>
  <c r="AL158" i="22"/>
  <c r="AT158" i="22"/>
  <c r="AW158" i="22"/>
  <c r="AY158" i="22"/>
  <c r="AZ158" i="22"/>
  <c r="BI158" i="22"/>
  <c r="BY158" i="22"/>
  <c r="BB158" i="22"/>
  <c r="AO158" i="22"/>
  <c r="AS158" i="22"/>
  <c r="BH158" i="22"/>
  <c r="AM158" i="22"/>
  <c r="BN158" i="22"/>
  <c r="BJ158" i="22"/>
  <c r="BZ158" i="22"/>
  <c r="CL157" i="22"/>
  <c r="BS157" i="22"/>
  <c r="BO157" i="22"/>
  <c r="CI157" i="22"/>
  <c r="CC157" i="22"/>
  <c r="BP157" i="22"/>
  <c r="BG158" i="22"/>
  <c r="CG158" i="22"/>
  <c r="BR158" i="22"/>
  <c r="CN158" i="22"/>
  <c r="BF158" i="22"/>
  <c r="BX158" i="22"/>
  <c r="AR158" i="22"/>
  <c r="AV158" i="22"/>
  <c r="CA158" i="22"/>
  <c r="AU158" i="22"/>
  <c r="BC158" i="22"/>
  <c r="CJ158" i="22"/>
  <c r="BE158" i="22"/>
  <c r="BA158" i="22"/>
  <c r="AN158" i="22"/>
  <c r="BU158" i="22"/>
  <c r="BT158" i="22"/>
  <c r="AX158" i="22"/>
  <c r="CE158" i="22"/>
  <c r="AG76" i="24"/>
  <c r="AG27" i="24" s="1"/>
  <c r="AD104" i="22" s="1"/>
  <c r="CQ74" i="24"/>
  <c r="AD95" i="22"/>
  <c r="H133" i="22"/>
  <c r="AL133" i="22"/>
  <c r="BP133" i="22"/>
  <c r="BN135" i="22"/>
  <c r="BO134" i="22"/>
  <c r="F135" i="22"/>
  <c r="AM133" i="22"/>
  <c r="AK135" i="22"/>
  <c r="G134" i="22"/>
  <c r="W95" i="22"/>
  <c r="AB95" i="22"/>
  <c r="N95" i="22"/>
  <c r="Z95" i="22"/>
  <c r="J95" i="22"/>
  <c r="AC95" i="22"/>
  <c r="U95" i="22"/>
  <c r="AM74" i="24"/>
  <c r="BI74" i="24"/>
  <c r="BH94" i="22"/>
  <c r="BK74" i="24"/>
  <c r="BD74" i="24"/>
  <c r="BB74" i="24"/>
  <c r="AT94" i="22"/>
  <c r="AW74" i="24"/>
  <c r="AU74" i="24"/>
  <c r="BE74" i="24"/>
  <c r="BG74" i="24"/>
  <c r="BG75" i="24" s="1"/>
  <c r="BF74" i="24"/>
  <c r="BJ74" i="24"/>
  <c r="BJ75" i="24" s="1"/>
  <c r="BU75" i="24"/>
  <c r="I76" i="24"/>
  <c r="CH105" i="24"/>
  <c r="BZ105" i="24"/>
  <c r="BV105" i="24"/>
  <c r="CB105" i="24"/>
  <c r="BS105" i="24"/>
  <c r="CF105" i="24"/>
  <c r="CJ105" i="24"/>
  <c r="CG105" i="24"/>
  <c r="CK105" i="24"/>
  <c r="CI105" i="24"/>
  <c r="CP105" i="24"/>
  <c r="CQ105" i="24"/>
  <c r="CN105" i="24"/>
  <c r="AD76" i="24"/>
  <c r="AD27" i="24" s="1"/>
  <c r="AA104" i="22" s="1"/>
  <c r="AE95" i="22"/>
  <c r="BU74" i="24"/>
  <c r="BR74" i="24"/>
  <c r="CG74" i="24"/>
  <c r="J76" i="24"/>
  <c r="J27" i="24" s="1"/>
  <c r="G104" i="22" s="1"/>
  <c r="CE74" i="24"/>
  <c r="AB76" i="24"/>
  <c r="AB27" i="24" s="1"/>
  <c r="Y104" i="22" s="1"/>
  <c r="AC76" i="24"/>
  <c r="AC27" i="24" s="1"/>
  <c r="Z104" i="22" s="1"/>
  <c r="AI76" i="24"/>
  <c r="AI27" i="24" s="1"/>
  <c r="AF104" i="22" s="1"/>
  <c r="CP74" i="24"/>
  <c r="AF76" i="24"/>
  <c r="AF27" i="24" s="1"/>
  <c r="AC104" i="22" s="1"/>
  <c r="AA95" i="22"/>
  <c r="I95" i="22"/>
  <c r="P95" i="22"/>
  <c r="V95" i="22"/>
  <c r="O93" i="22"/>
  <c r="H93" i="22"/>
  <c r="K93" i="22"/>
  <c r="Y95" i="22"/>
  <c r="T95" i="22"/>
  <c r="AF95" i="22"/>
  <c r="BZ92" i="22"/>
  <c r="BS92" i="22"/>
  <c r="BW92" i="22"/>
  <c r="BP92" i="22"/>
  <c r="X95" i="22"/>
  <c r="M19" i="14"/>
  <c r="BU19" i="14" s="1"/>
  <c r="S92" i="22"/>
  <c r="L92" i="22"/>
  <c r="M92" i="22"/>
  <c r="Q92" i="22"/>
  <c r="BW14" i="14"/>
  <c r="R93" i="22"/>
  <c r="F95" i="22"/>
  <c r="BG94" i="22"/>
  <c r="BD94" i="22"/>
  <c r="BA94" i="22"/>
  <c r="BB94" i="22"/>
  <c r="AR94" i="22"/>
  <c r="BF94" i="22"/>
  <c r="AJ94" i="22"/>
  <c r="BC94" i="22"/>
  <c r="AY94" i="22"/>
  <c r="CD94" i="22"/>
  <c r="BX94" i="22"/>
  <c r="BO94" i="22"/>
  <c r="BR94" i="22"/>
  <c r="CK94" i="22"/>
  <c r="BV94" i="22"/>
  <c r="CJ94" i="22"/>
  <c r="CN94" i="22"/>
  <c r="CB94" i="22"/>
  <c r="CH94" i="22"/>
  <c r="CI94" i="22"/>
  <c r="AO93" i="22"/>
  <c r="CC94" i="22"/>
  <c r="CM94" i="22"/>
  <c r="AL93" i="22"/>
  <c r="CF94" i="22"/>
  <c r="CE94" i="22"/>
  <c r="BN94" i="22"/>
  <c r="BQ94" i="22"/>
  <c r="CG94" i="22"/>
  <c r="CL94" i="22"/>
  <c r="AZ95" i="22"/>
  <c r="AN95" i="22"/>
  <c r="BI95" i="22"/>
  <c r="BJ95" i="22"/>
  <c r="AM95" i="22"/>
  <c r="AX95" i="22"/>
  <c r="BH95" i="22"/>
  <c r="AK95" i="22"/>
  <c r="BE95" i="22"/>
  <c r="G95" i="22"/>
  <c r="AH159" i="22"/>
  <c r="AH164" i="22"/>
  <c r="AK158" i="22"/>
  <c r="BL158" i="22"/>
  <c r="BL163" i="22"/>
  <c r="AJ158" i="22"/>
  <c r="AG159" i="22"/>
  <c r="AG164" i="22"/>
  <c r="BM158" i="22"/>
  <c r="BM163" i="22"/>
  <c r="AI158" i="22"/>
  <c r="AI163" i="22"/>
  <c r="BK158" i="22"/>
  <c r="BK163" i="22"/>
  <c r="AR19" i="14"/>
  <c r="AN132" i="22"/>
  <c r="BQ132" i="22"/>
  <c r="I132" i="22"/>
  <c r="CB14" i="14"/>
  <c r="CD14" i="14"/>
  <c r="BX14" i="14"/>
  <c r="G13" i="17"/>
  <c r="G14" i="17"/>
  <c r="G15" i="17"/>
  <c r="G16" i="17"/>
  <c r="G17" i="17"/>
  <c r="G18" i="17"/>
  <c r="G20" i="17"/>
  <c r="G21" i="17"/>
  <c r="G22" i="17"/>
  <c r="G23" i="17"/>
  <c r="G24" i="17"/>
  <c r="G25" i="17"/>
  <c r="G26" i="17"/>
  <c r="G27" i="17"/>
  <c r="G28" i="17"/>
  <c r="G29" i="17"/>
  <c r="G30"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12" i="17"/>
  <c r="AM14" i="18"/>
  <c r="F15" i="18"/>
  <c r="G15" i="18" s="1"/>
  <c r="H15" i="18" s="1"/>
  <c r="I15" i="18" s="1"/>
  <c r="J15" i="18" s="1"/>
  <c r="K15" i="18" s="1"/>
  <c r="L15" i="18" s="1"/>
  <c r="M15" i="18" s="1"/>
  <c r="N15" i="18" s="1"/>
  <c r="O15" i="18" s="1"/>
  <c r="P15" i="18" s="1"/>
  <c r="Q15" i="18" s="1"/>
  <c r="R15" i="18" s="1"/>
  <c r="S15" i="18" s="1"/>
  <c r="T15" i="18" s="1"/>
  <c r="U15" i="18" s="1"/>
  <c r="V15" i="18" s="1"/>
  <c r="W15" i="18" s="1"/>
  <c r="X15" i="18" s="1"/>
  <c r="Y15" i="18" s="1"/>
  <c r="Z15" i="18" s="1"/>
  <c r="AA15" i="18" s="1"/>
  <c r="AB15" i="18" s="1"/>
  <c r="AC15" i="18" s="1"/>
  <c r="AD15" i="18" s="1"/>
  <c r="AE15" i="18" s="1"/>
  <c r="AF15" i="18" s="1"/>
  <c r="AG15" i="18" s="1"/>
  <c r="AH15" i="18" s="1"/>
  <c r="AI15" i="18" s="1"/>
  <c r="AJ15" i="18" s="1"/>
  <c r="AK15" i="18" s="1"/>
  <c r="AL15" i="18" s="1"/>
  <c r="AM15" i="18" s="1"/>
  <c r="F14" i="18"/>
  <c r="D14" i="18"/>
  <c r="S14" i="18" s="1"/>
  <c r="T14" i="18" s="1"/>
  <c r="U14" i="18" s="1"/>
  <c r="V14" i="18" s="1"/>
  <c r="W14" i="18" s="1"/>
  <c r="X14" i="18" s="1"/>
  <c r="Y14" i="18" s="1"/>
  <c r="Z14" i="18" s="1"/>
  <c r="AA14" i="18" s="1"/>
  <c r="AB14" i="18" s="1"/>
  <c r="AC14" i="18" s="1"/>
  <c r="AD14" i="18" s="1"/>
  <c r="AE14" i="18" s="1"/>
  <c r="AF14" i="18" s="1"/>
  <c r="AG14" i="18" s="1"/>
  <c r="AH14" i="18" s="1"/>
  <c r="AI14" i="18" s="1"/>
  <c r="AJ14" i="18" s="1"/>
  <c r="AK14" i="18" s="1"/>
  <c r="AL14" i="18" s="1"/>
  <c r="BG13" i="17"/>
  <c r="BH13" i="17"/>
  <c r="BI13" i="17"/>
  <c r="BJ13" i="17"/>
  <c r="BG14" i="17"/>
  <c r="BH14" i="17"/>
  <c r="BI14" i="17"/>
  <c r="BG15" i="17"/>
  <c r="BG68" i="17" s="1"/>
  <c r="BH15" i="17"/>
  <c r="BH68" i="17" s="1"/>
  <c r="BI15" i="17"/>
  <c r="BI68" i="17" s="1"/>
  <c r="BJ15" i="17"/>
  <c r="BJ68" i="17" s="1"/>
  <c r="BG16" i="17"/>
  <c r="BH16" i="17"/>
  <c r="BI16" i="17"/>
  <c r="BG17" i="17"/>
  <c r="BG18" i="17"/>
  <c r="BG19" i="17"/>
  <c r="BG20" i="17"/>
  <c r="BH20" i="17"/>
  <c r="BI20" i="17"/>
  <c r="BG21" i="17"/>
  <c r="BH21" i="17"/>
  <c r="BG22" i="17"/>
  <c r="BH22" i="17"/>
  <c r="BI22" i="17"/>
  <c r="BG23" i="17"/>
  <c r="BG25" i="17"/>
  <c r="BG26" i="17"/>
  <c r="BH26" i="17"/>
  <c r="BG27" i="17"/>
  <c r="BH27" i="17"/>
  <c r="BI27" i="17"/>
  <c r="BG29" i="17"/>
  <c r="BG30" i="17"/>
  <c r="BH30" i="17"/>
  <c r="BG31" i="17"/>
  <c r="BH31" i="17"/>
  <c r="BI31" i="17"/>
  <c r="BG32" i="17"/>
  <c r="BH32" i="17"/>
  <c r="BI32" i="17"/>
  <c r="BJ32" i="17"/>
  <c r="BK32" i="17"/>
  <c r="BL32" i="17"/>
  <c r="BG33" i="17"/>
  <c r="BG35" i="17"/>
  <c r="BG36" i="17"/>
  <c r="BG37" i="17"/>
  <c r="BH37" i="17"/>
  <c r="BI37" i="17"/>
  <c r="BG38" i="17"/>
  <c r="BH38" i="17"/>
  <c r="BI38" i="17"/>
  <c r="BG39" i="17"/>
  <c r="BH39" i="17"/>
  <c r="BI39" i="17"/>
  <c r="BJ39" i="17"/>
  <c r="BK39" i="17"/>
  <c r="BL39" i="17"/>
  <c r="BG40" i="17"/>
  <c r="BG41" i="17"/>
  <c r="BH41" i="17"/>
  <c r="BG42" i="17"/>
  <c r="BH42" i="17"/>
  <c r="BI42" i="17"/>
  <c r="BJ42" i="17"/>
  <c r="BG43" i="17"/>
  <c r="BG44" i="17"/>
  <c r="BH44" i="17"/>
  <c r="BI44" i="17"/>
  <c r="BJ44" i="17"/>
  <c r="BG45" i="17"/>
  <c r="BH45" i="17"/>
  <c r="BI45" i="17"/>
  <c r="BJ45" i="17"/>
  <c r="BG46" i="17"/>
  <c r="BG47" i="17"/>
  <c r="BG49" i="17"/>
  <c r="BG50" i="17"/>
  <c r="BG51" i="17"/>
  <c r="BG52" i="17"/>
  <c r="BH52" i="17"/>
  <c r="BI52" i="17"/>
  <c r="BG53" i="17"/>
  <c r="BG54" i="17"/>
  <c r="BH54" i="17"/>
  <c r="BG55" i="17"/>
  <c r="BG56" i="17"/>
  <c r="BH56" i="17"/>
  <c r="BI56" i="17"/>
  <c r="BG57" i="17"/>
  <c r="BG58" i="17"/>
  <c r="BG12" i="17"/>
  <c r="BG65" i="17" s="1"/>
  <c r="AG13" i="17"/>
  <c r="CG66" i="17" s="1"/>
  <c r="AH13" i="17"/>
  <c r="CH66" i="17" s="1"/>
  <c r="AI13" i="17"/>
  <c r="AJ13" i="17"/>
  <c r="CJ66" i="17" s="1"/>
  <c r="AG14" i="17"/>
  <c r="CG67" i="17" s="1"/>
  <c r="AH14" i="17"/>
  <c r="CH67" i="17" s="1"/>
  <c r="AI14" i="17"/>
  <c r="AG15" i="17"/>
  <c r="AG68" i="17" s="1"/>
  <c r="AH15" i="17"/>
  <c r="AI15" i="17"/>
  <c r="AJ15" i="17"/>
  <c r="AG16" i="17"/>
  <c r="CG69" i="17" s="1"/>
  <c r="AH16" i="17"/>
  <c r="CH69" i="17" s="1"/>
  <c r="AI16" i="17"/>
  <c r="CI69" i="17" s="1"/>
  <c r="AG17" i="17"/>
  <c r="CG70" i="17" s="1"/>
  <c r="AG18" i="17"/>
  <c r="CG71" i="17" s="1"/>
  <c r="AG19" i="17"/>
  <c r="CG72" i="17" s="1"/>
  <c r="AG20" i="17"/>
  <c r="AH20" i="17"/>
  <c r="CH73" i="17" s="1"/>
  <c r="AI20" i="17"/>
  <c r="CI73" i="17" s="1"/>
  <c r="AG21" i="17"/>
  <c r="CG74" i="17" s="1"/>
  <c r="AH21" i="17"/>
  <c r="CH74" i="17" s="1"/>
  <c r="AG22" i="17"/>
  <c r="CG75" i="17" s="1"/>
  <c r="AH22" i="17"/>
  <c r="CH75" i="17" s="1"/>
  <c r="AI22" i="17"/>
  <c r="CI75" i="17" s="1"/>
  <c r="AG23" i="17"/>
  <c r="CG76" i="17" s="1"/>
  <c r="AG25" i="17"/>
  <c r="CG78" i="17" s="1"/>
  <c r="AG26" i="17"/>
  <c r="CG79" i="17" s="1"/>
  <c r="AH26" i="17"/>
  <c r="CH79" i="17" s="1"/>
  <c r="AG27" i="17"/>
  <c r="CG80" i="17" s="1"/>
  <c r="AH27" i="17"/>
  <c r="CH80" i="17" s="1"/>
  <c r="AI27" i="17"/>
  <c r="CI80" i="17" s="1"/>
  <c r="AG29" i="17"/>
  <c r="CG82" i="17" s="1"/>
  <c r="AG30" i="17"/>
  <c r="CG83" i="17" s="1"/>
  <c r="AH30" i="17"/>
  <c r="CH83" i="17" s="1"/>
  <c r="AG31" i="17"/>
  <c r="AH31" i="17"/>
  <c r="CH84" i="17" s="1"/>
  <c r="AI31" i="17"/>
  <c r="CI84" i="17" s="1"/>
  <c r="AG32" i="17"/>
  <c r="CG85" i="17" s="1"/>
  <c r="AH32" i="17"/>
  <c r="CH85" i="17" s="1"/>
  <c r="AI32" i="17"/>
  <c r="CI85" i="17" s="1"/>
  <c r="AJ32" i="17"/>
  <c r="CJ85" i="17" s="1"/>
  <c r="AK32" i="17"/>
  <c r="CK85" i="17" s="1"/>
  <c r="AL32" i="17"/>
  <c r="CL85" i="17" s="1"/>
  <c r="AG33" i="17"/>
  <c r="CG86" i="17" s="1"/>
  <c r="AG35" i="17"/>
  <c r="CG88" i="17" s="1"/>
  <c r="AG36" i="17"/>
  <c r="CG89" i="17" s="1"/>
  <c r="AG37" i="17"/>
  <c r="CG90" i="17" s="1"/>
  <c r="AH37" i="17"/>
  <c r="CH90" i="17" s="1"/>
  <c r="AI37" i="17"/>
  <c r="CI90" i="17" s="1"/>
  <c r="AG38" i="17"/>
  <c r="CG91" i="17" s="1"/>
  <c r="AH38" i="17"/>
  <c r="CH91" i="17" s="1"/>
  <c r="AI38" i="17"/>
  <c r="CI91" i="17" s="1"/>
  <c r="AG39" i="17"/>
  <c r="CG92" i="17" s="1"/>
  <c r="AH39" i="17"/>
  <c r="AI39" i="17"/>
  <c r="AJ39" i="17"/>
  <c r="CJ92" i="17" s="1"/>
  <c r="AK39" i="17"/>
  <c r="CK92" i="17" s="1"/>
  <c r="AL39" i="17"/>
  <c r="CL92" i="17" s="1"/>
  <c r="AG40" i="17"/>
  <c r="CG93" i="17" s="1"/>
  <c r="AG41" i="17"/>
  <c r="CG94" i="17" s="1"/>
  <c r="AH41" i="17"/>
  <c r="CH94" i="17" s="1"/>
  <c r="AG42" i="17"/>
  <c r="CG95" i="17" s="1"/>
  <c r="AH42" i="17"/>
  <c r="CH95" i="17" s="1"/>
  <c r="AI42" i="17"/>
  <c r="CI95" i="17" s="1"/>
  <c r="AJ42" i="17"/>
  <c r="AG43" i="17"/>
  <c r="CG96" i="17" s="1"/>
  <c r="AG44" i="17"/>
  <c r="CG97" i="17" s="1"/>
  <c r="AH44" i="17"/>
  <c r="CH97" i="17" s="1"/>
  <c r="AI44" i="17"/>
  <c r="CI97" i="17" s="1"/>
  <c r="AJ44" i="17"/>
  <c r="CJ97" i="17" s="1"/>
  <c r="AG45" i="17"/>
  <c r="CG98" i="17" s="1"/>
  <c r="AH45" i="17"/>
  <c r="CH98" i="17" s="1"/>
  <c r="AI45" i="17"/>
  <c r="CI98" i="17" s="1"/>
  <c r="AJ45" i="17"/>
  <c r="CJ98" i="17" s="1"/>
  <c r="AG46" i="17"/>
  <c r="CG99" i="17" s="1"/>
  <c r="AG47" i="17"/>
  <c r="AG49" i="17"/>
  <c r="CG102" i="17" s="1"/>
  <c r="AG50" i="17"/>
  <c r="CG103" i="17" s="1"/>
  <c r="AG51" i="17"/>
  <c r="CG104" i="17" s="1"/>
  <c r="AG52" i="17"/>
  <c r="CG105" i="17" s="1"/>
  <c r="AH52" i="17"/>
  <c r="CH105" i="17" s="1"/>
  <c r="AI52" i="17"/>
  <c r="CI105" i="17" s="1"/>
  <c r="AG53" i="17"/>
  <c r="CG106" i="17" s="1"/>
  <c r="AG54" i="17"/>
  <c r="CG107" i="17" s="1"/>
  <c r="AH54" i="17"/>
  <c r="CH107" i="17" s="1"/>
  <c r="AG55" i="17"/>
  <c r="CG108" i="17" s="1"/>
  <c r="AG56" i="17"/>
  <c r="CG109" i="17" s="1"/>
  <c r="AH56" i="17"/>
  <c r="CH109" i="17" s="1"/>
  <c r="AI56" i="17"/>
  <c r="CI109" i="17" s="1"/>
  <c r="AG57" i="17"/>
  <c r="CG110" i="17" s="1"/>
  <c r="AG58" i="17"/>
  <c r="CG111" i="17" s="1"/>
  <c r="AG12" i="17"/>
  <c r="F31" i="17"/>
  <c r="G31" i="17" s="1"/>
  <c r="F19" i="17"/>
  <c r="G19" i="17" s="1"/>
  <c r="B8" i="18"/>
  <c r="B4" i="18"/>
  <c r="AQ54" i="17" s="1"/>
  <c r="D40" i="17"/>
  <c r="D41" i="17"/>
  <c r="BF41" i="17" s="1"/>
  <c r="D42" i="17"/>
  <c r="D43" i="17"/>
  <c r="D44" i="17"/>
  <c r="BF44" i="17" s="1"/>
  <c r="D45" i="17"/>
  <c r="BF45" i="17" s="1"/>
  <c r="D46" i="17"/>
  <c r="CF46" i="17" s="1"/>
  <c r="D47" i="17"/>
  <c r="D48" i="17"/>
  <c r="D49" i="17"/>
  <c r="BF49" i="17" s="1"/>
  <c r="D50" i="17"/>
  <c r="CF50" i="17" s="1"/>
  <c r="D51" i="17"/>
  <c r="D52" i="17"/>
  <c r="D53" i="17"/>
  <c r="BF53" i="17" s="1"/>
  <c r="D54" i="17"/>
  <c r="CF54" i="17" s="1"/>
  <c r="D55" i="17"/>
  <c r="D56" i="17"/>
  <c r="BF56" i="17" s="1"/>
  <c r="D57" i="17"/>
  <c r="BF57" i="17" s="1"/>
  <c r="D58" i="17"/>
  <c r="CF58" i="17" s="1"/>
  <c r="D39" i="17"/>
  <c r="D13" i="17"/>
  <c r="D14" i="17"/>
  <c r="AQ14" i="17" s="1"/>
  <c r="D15" i="17"/>
  <c r="AQ15" i="17" s="1"/>
  <c r="D16" i="17"/>
  <c r="AQ16" i="17" s="1"/>
  <c r="D17" i="17"/>
  <c r="D18" i="17"/>
  <c r="AQ18" i="17" s="1"/>
  <c r="D19" i="17"/>
  <c r="AQ19" i="17" s="1"/>
  <c r="D20" i="17"/>
  <c r="AQ20" i="17" s="1"/>
  <c r="D21" i="17"/>
  <c r="D22" i="17"/>
  <c r="AQ22" i="17" s="1"/>
  <c r="D23" i="17"/>
  <c r="AQ23" i="17" s="1"/>
  <c r="D24" i="17"/>
  <c r="AQ24" i="17" s="1"/>
  <c r="D25" i="17"/>
  <c r="D26" i="17"/>
  <c r="AQ26" i="17" s="1"/>
  <c r="D27" i="17"/>
  <c r="AQ27" i="17" s="1"/>
  <c r="D28" i="17"/>
  <c r="AQ28" i="17" s="1"/>
  <c r="D29" i="17"/>
  <c r="D30" i="17"/>
  <c r="AQ30" i="17" s="1"/>
  <c r="D31" i="17"/>
  <c r="AQ31" i="17" s="1"/>
  <c r="D32" i="17"/>
  <c r="AQ32" i="17" s="1"/>
  <c r="D33" i="17"/>
  <c r="D34" i="17"/>
  <c r="AQ34" i="17" s="1"/>
  <c r="D35" i="17"/>
  <c r="AQ35" i="17" s="1"/>
  <c r="D36" i="17"/>
  <c r="AQ36" i="17" s="1"/>
  <c r="D37" i="17"/>
  <c r="D38" i="17"/>
  <c r="AQ38" i="17" s="1"/>
  <c r="D12" i="17"/>
  <c r="BQ12" i="17" s="1"/>
  <c r="BQ65" i="17" s="1"/>
  <c r="X59" i="17"/>
  <c r="Z59" i="17" s="1"/>
  <c r="W59" i="17"/>
  <c r="Y59" i="17" s="1"/>
  <c r="V59" i="17"/>
  <c r="U59" i="17"/>
  <c r="T59" i="17"/>
  <c r="S59" i="17"/>
  <c r="R59" i="17"/>
  <c r="Q59" i="17"/>
  <c r="AE59" i="17" s="1"/>
  <c r="P59" i="17"/>
  <c r="AD59" i="17" s="1"/>
  <c r="O59" i="17"/>
  <c r="AC59" i="17" s="1"/>
  <c r="N59" i="17"/>
  <c r="M59" i="17"/>
  <c r="AA59" i="17" s="1"/>
  <c r="L59" i="17"/>
  <c r="K59" i="17"/>
  <c r="J59" i="17"/>
  <c r="I59" i="17"/>
  <c r="H59" i="17"/>
  <c r="AA57" i="17"/>
  <c r="AD56" i="17"/>
  <c r="AA55" i="17"/>
  <c r="AD54" i="17"/>
  <c r="AC54" i="17"/>
  <c r="AA53" i="17"/>
  <c r="Z53" i="17"/>
  <c r="AD51" i="17"/>
  <c r="AC51" i="17"/>
  <c r="AC50" i="17"/>
  <c r="AA49" i="17"/>
  <c r="AA47" i="17"/>
  <c r="AA45" i="17"/>
  <c r="AD43" i="17"/>
  <c r="AA43" i="17"/>
  <c r="AC42" i="17"/>
  <c r="AA41" i="17"/>
  <c r="AA39" i="17"/>
  <c r="AA37" i="17"/>
  <c r="AD35" i="17"/>
  <c r="AA35" i="17"/>
  <c r="AC34" i="17"/>
  <c r="AA33" i="17"/>
  <c r="AA31" i="17"/>
  <c r="AA29" i="17"/>
  <c r="AD27" i="17"/>
  <c r="AA27" i="17"/>
  <c r="AC26" i="17"/>
  <c r="AA25" i="17"/>
  <c r="AA23" i="17"/>
  <c r="AA21" i="17"/>
  <c r="AD19" i="17"/>
  <c r="AA19" i="17"/>
  <c r="AC18" i="17"/>
  <c r="AA17" i="17"/>
  <c r="AB16" i="17"/>
  <c r="Z16" i="17"/>
  <c r="AF15" i="17"/>
  <c r="AB15" i="17"/>
  <c r="Z15" i="17"/>
  <c r="AF14" i="17"/>
  <c r="AB14" i="17"/>
  <c r="AF13" i="17"/>
  <c r="AB13" i="17"/>
  <c r="AF12" i="17"/>
  <c r="AC12" i="17"/>
  <c r="AB12" i="17"/>
  <c r="E159" i="22" l="1"/>
  <c r="E165" i="22" s="1"/>
  <c r="E164" i="22"/>
  <c r="AI119" i="22"/>
  <c r="AI125" i="22" s="1"/>
  <c r="AI124" i="22"/>
  <c r="AH119" i="22"/>
  <c r="AH125" i="22" s="1"/>
  <c r="AH124" i="22"/>
  <c r="E118" i="22"/>
  <c r="E123" i="22"/>
  <c r="BK119" i="22"/>
  <c r="BK125" i="22" s="1"/>
  <c r="BK124" i="22"/>
  <c r="AG119" i="22"/>
  <c r="AG125" i="22" s="1"/>
  <c r="AG124" i="22"/>
  <c r="BM117" i="22"/>
  <c r="BM122" i="22"/>
  <c r="BL119" i="22"/>
  <c r="BL125" i="22" s="1"/>
  <c r="BL124" i="22"/>
  <c r="AJ68" i="17"/>
  <c r="CJ68" i="17" s="1"/>
  <c r="AI68" i="17"/>
  <c r="CI68" i="17" s="1"/>
  <c r="AH68" i="17"/>
  <c r="CH68" i="17" s="1"/>
  <c r="BE75" i="24"/>
  <c r="BE76" i="24" s="1"/>
  <c r="BE27" i="24" s="1"/>
  <c r="BB104" i="22" s="1"/>
  <c r="BB105" i="22" s="1"/>
  <c r="BB106" i="22" s="1"/>
  <c r="BB107" i="22" s="1"/>
  <c r="BC76" i="24"/>
  <c r="BC27" i="24" s="1"/>
  <c r="AZ104" i="22" s="1"/>
  <c r="AZ105" i="22" s="1"/>
  <c r="AZ106" i="22" s="1"/>
  <c r="AZ107" i="22" s="1"/>
  <c r="BB75" i="24"/>
  <c r="BB76" i="24" s="1"/>
  <c r="BB27" i="24" s="1"/>
  <c r="AY104" i="22" s="1"/>
  <c r="AY105" i="22" s="1"/>
  <c r="AY106" i="22" s="1"/>
  <c r="AY107" i="22" s="1"/>
  <c r="BJ76" i="24"/>
  <c r="BJ27" i="24" s="1"/>
  <c r="BG104" i="22" s="1"/>
  <c r="BG105" i="22" s="1"/>
  <c r="BG106" i="22" s="1"/>
  <c r="BG107" i="22" s="1"/>
  <c r="BI75" i="24"/>
  <c r="AU75" i="24"/>
  <c r="BD75" i="24"/>
  <c r="BD76" i="24" s="1"/>
  <c r="BD27" i="24" s="1"/>
  <c r="BA104" i="22" s="1"/>
  <c r="BA105" i="22" s="1"/>
  <c r="BA106" i="22" s="1"/>
  <c r="BA107" i="22" s="1"/>
  <c r="AN76" i="24"/>
  <c r="AN27" i="24" s="1"/>
  <c r="AM75" i="24"/>
  <c r="BG76" i="24"/>
  <c r="BG27" i="24" s="1"/>
  <c r="BD104" i="22" s="1"/>
  <c r="BD105" i="22" s="1"/>
  <c r="BD106" i="22" s="1"/>
  <c r="BD107" i="22" s="1"/>
  <c r="BF75" i="24"/>
  <c r="BF76" i="24" s="1"/>
  <c r="AW75" i="24"/>
  <c r="BL76" i="24"/>
  <c r="BL27" i="24" s="1"/>
  <c r="BI104" i="22" s="1"/>
  <c r="BI105" i="22" s="1"/>
  <c r="BI106" i="22" s="1"/>
  <c r="BI107" i="22" s="1"/>
  <c r="BK75" i="24"/>
  <c r="BQ74" i="24"/>
  <c r="BO110" i="22"/>
  <c r="BO111" i="22" s="1"/>
  <c r="BO112" i="22" s="1"/>
  <c r="BO113" i="22" s="1"/>
  <c r="CG73" i="17"/>
  <c r="CH92" i="17"/>
  <c r="CI67" i="17"/>
  <c r="CI66" i="17"/>
  <c r="CG65" i="17"/>
  <c r="CJ95" i="17"/>
  <c r="CG100" i="17"/>
  <c r="CI92" i="17"/>
  <c r="CG84" i="17"/>
  <c r="CG68" i="17"/>
  <c r="CE159" i="22"/>
  <c r="BT159" i="22"/>
  <c r="AN159" i="22"/>
  <c r="BE159" i="22"/>
  <c r="BC159" i="22"/>
  <c r="CA159" i="22"/>
  <c r="AR159" i="22"/>
  <c r="BF159" i="22"/>
  <c r="BR159" i="22"/>
  <c r="BG159" i="22"/>
  <c r="CC158" i="22"/>
  <c r="BO158" i="22"/>
  <c r="CL158" i="22"/>
  <c r="BJ159" i="22"/>
  <c r="AM159" i="22"/>
  <c r="AS159" i="22"/>
  <c r="BB159" i="22"/>
  <c r="BI159" i="22"/>
  <c r="AY159" i="22"/>
  <c r="AT159" i="22"/>
  <c r="AP159" i="22"/>
  <c r="AQ159" i="22"/>
  <c r="CB158" i="22"/>
  <c r="CM158" i="22"/>
  <c r="BV158" i="22"/>
  <c r="CF158" i="22"/>
  <c r="AH165" i="22"/>
  <c r="AG165" i="22"/>
  <c r="AX159" i="22"/>
  <c r="BU159" i="22"/>
  <c r="BA159" i="22"/>
  <c r="CJ159" i="22"/>
  <c r="AU159" i="22"/>
  <c r="AV159" i="22"/>
  <c r="BX159" i="22"/>
  <c r="CN159" i="22"/>
  <c r="CG159" i="22"/>
  <c r="BP158" i="22"/>
  <c r="CI158" i="22"/>
  <c r="BS158" i="22"/>
  <c r="BZ159" i="22"/>
  <c r="BN159" i="22"/>
  <c r="BH159" i="22"/>
  <c r="AO159" i="22"/>
  <c r="BY159" i="22"/>
  <c r="AZ159" i="22"/>
  <c r="AW159" i="22"/>
  <c r="AL159" i="22"/>
  <c r="BQ159" i="22"/>
  <c r="BD159" i="22"/>
  <c r="CK158" i="22"/>
  <c r="BW158" i="22"/>
  <c r="CD158" i="22"/>
  <c r="CH158" i="22"/>
  <c r="BB95" i="22"/>
  <c r="AJ95" i="22"/>
  <c r="CH74" i="24"/>
  <c r="AO74" i="24"/>
  <c r="AR74" i="24"/>
  <c r="BG95" i="22"/>
  <c r="BQ133" i="22"/>
  <c r="AM134" i="22"/>
  <c r="BO135" i="22"/>
  <c r="BP134" i="22"/>
  <c r="AN133" i="22"/>
  <c r="AL134" i="22"/>
  <c r="I133" i="22"/>
  <c r="AE76" i="24"/>
  <c r="AE27" i="24" s="1"/>
  <c r="AB104" i="22" s="1"/>
  <c r="G135" i="22"/>
  <c r="H134" i="22"/>
  <c r="K94" i="22"/>
  <c r="CO74" i="24"/>
  <c r="AT95" i="22"/>
  <c r="CI74" i="24"/>
  <c r="CA74" i="24"/>
  <c r="CJ74" i="24"/>
  <c r="BY74" i="24"/>
  <c r="M76" i="24"/>
  <c r="M27" i="24" s="1"/>
  <c r="J104" i="22" s="1"/>
  <c r="CP75" i="24"/>
  <c r="CN74" i="24"/>
  <c r="CK74" i="24"/>
  <c r="CM74" i="24"/>
  <c r="CF74" i="24"/>
  <c r="AA105" i="22"/>
  <c r="AC105" i="22"/>
  <c r="Y105" i="22"/>
  <c r="G105" i="22"/>
  <c r="AF105" i="22"/>
  <c r="Z105" i="22"/>
  <c r="AD105" i="22"/>
  <c r="I81" i="24"/>
  <c r="I27" i="24"/>
  <c r="F104" i="22" s="1"/>
  <c r="CK76" i="24"/>
  <c r="CN76" i="24"/>
  <c r="CQ76" i="24"/>
  <c r="CQ27" i="24"/>
  <c r="CN104" i="22" s="1"/>
  <c r="BR105" i="24"/>
  <c r="J110" i="24"/>
  <c r="CK75" i="24"/>
  <c r="AA76" i="24"/>
  <c r="AA27" i="24" s="1"/>
  <c r="X104" i="22" s="1"/>
  <c r="CQ75" i="24"/>
  <c r="BR75" i="24"/>
  <c r="CN75" i="24"/>
  <c r="AH76" i="24"/>
  <c r="AH27" i="24" s="1"/>
  <c r="AE104" i="22" s="1"/>
  <c r="BR76" i="24"/>
  <c r="BZ93" i="22"/>
  <c r="R74" i="24"/>
  <c r="R75" i="24" s="1"/>
  <c r="N74" i="24"/>
  <c r="N75" i="24" s="1"/>
  <c r="H94" i="22"/>
  <c r="K74" i="24"/>
  <c r="K75" i="24" s="1"/>
  <c r="O94" i="22"/>
  <c r="U74" i="24"/>
  <c r="U75" i="24" s="1"/>
  <c r="Q93" i="22"/>
  <c r="L93" i="22"/>
  <c r="M93" i="22"/>
  <c r="S93" i="22"/>
  <c r="BY92" i="22"/>
  <c r="BU92" i="22"/>
  <c r="BT92" i="22"/>
  <c r="AP93" i="22"/>
  <c r="CA92" i="22"/>
  <c r="N19" i="14"/>
  <c r="BV19" i="14" s="1"/>
  <c r="AV93" i="22"/>
  <c r="R94" i="22"/>
  <c r="BD95" i="22"/>
  <c r="BA95" i="22"/>
  <c r="AR95" i="22"/>
  <c r="BF95" i="22"/>
  <c r="AY95" i="22"/>
  <c r="BC95" i="22"/>
  <c r="AS93" i="22"/>
  <c r="AW93" i="22"/>
  <c r="BP93" i="22"/>
  <c r="BV95" i="22"/>
  <c r="BQ95" i="22"/>
  <c r="CN95" i="22"/>
  <c r="CL95" i="22"/>
  <c r="CE95" i="22"/>
  <c r="CC95" i="22"/>
  <c r="CH95" i="22"/>
  <c r="BR95" i="22"/>
  <c r="CF95" i="22"/>
  <c r="CM95" i="22"/>
  <c r="BW93" i="22"/>
  <c r="CI95" i="22"/>
  <c r="CB95" i="22"/>
  <c r="CJ95" i="22"/>
  <c r="CK95" i="22"/>
  <c r="BO95" i="22"/>
  <c r="CD95" i="22"/>
  <c r="BS93" i="22"/>
  <c r="BX95" i="22"/>
  <c r="AU93" i="22"/>
  <c r="BN95" i="22"/>
  <c r="AQ93" i="22"/>
  <c r="CG95" i="22"/>
  <c r="AO94" i="22"/>
  <c r="AL94" i="22"/>
  <c r="AH49" i="17"/>
  <c r="AI159" i="22"/>
  <c r="AI164" i="22"/>
  <c r="BL159" i="22"/>
  <c r="BL164" i="22"/>
  <c r="BK159" i="22"/>
  <c r="BK164" i="22"/>
  <c r="BM159" i="22"/>
  <c r="BM164" i="22"/>
  <c r="AJ159" i="22"/>
  <c r="AK159" i="22"/>
  <c r="BR132" i="22"/>
  <c r="J132" i="22"/>
  <c r="AS19" i="14"/>
  <c r="AO132" i="22"/>
  <c r="AD12" i="17"/>
  <c r="AD13" i="17"/>
  <c r="AC14" i="17"/>
  <c r="AC17" i="17"/>
  <c r="AD18" i="17"/>
  <c r="Z20" i="17"/>
  <c r="AD21" i="17"/>
  <c r="AD23" i="17"/>
  <c r="AC25" i="17"/>
  <c r="AD26" i="17"/>
  <c r="Z28" i="17"/>
  <c r="AD29" i="17"/>
  <c r="AD31" i="17"/>
  <c r="AC33" i="17"/>
  <c r="AD34" i="17"/>
  <c r="Z36" i="17"/>
  <c r="AD37" i="17"/>
  <c r="AD39" i="17"/>
  <c r="AC41" i="17"/>
  <c r="AD42" i="17"/>
  <c r="Z44" i="17"/>
  <c r="AD45" i="17"/>
  <c r="AD47" i="17"/>
  <c r="AC49" i="17"/>
  <c r="AD50" i="17"/>
  <c r="Z52" i="17"/>
  <c r="BL12" i="17"/>
  <c r="BL65" i="17" s="1"/>
  <c r="BH58" i="17"/>
  <c r="BH50" i="17"/>
  <c r="BQ42" i="17"/>
  <c r="Z12" i="17"/>
  <c r="AD14" i="17"/>
  <c r="AD15" i="17"/>
  <c r="AC16" i="17"/>
  <c r="AD17" i="17"/>
  <c r="Z19" i="17"/>
  <c r="AD20" i="17"/>
  <c r="Y22" i="17"/>
  <c r="AC24" i="17"/>
  <c r="AD25" i="17"/>
  <c r="Z27" i="17"/>
  <c r="AD28" i="17"/>
  <c r="Y30" i="17"/>
  <c r="AC32" i="17"/>
  <c r="AD33" i="17"/>
  <c r="Z35" i="17"/>
  <c r="AD36" i="17"/>
  <c r="Y38" i="17"/>
  <c r="AC40" i="17"/>
  <c r="AD41" i="17"/>
  <c r="Z43" i="17"/>
  <c r="AD44" i="17"/>
  <c r="Y46" i="17"/>
  <c r="AC48" i="17"/>
  <c r="AD49" i="17"/>
  <c r="AA51" i="17"/>
  <c r="AC52" i="17"/>
  <c r="AD53" i="17"/>
  <c r="AC55" i="17"/>
  <c r="AD57" i="17"/>
  <c r="AQ50" i="17"/>
  <c r="Z13" i="17"/>
  <c r="Z14" i="17"/>
  <c r="AD16" i="17"/>
  <c r="Z18" i="17"/>
  <c r="Z21" i="17"/>
  <c r="AD22" i="17"/>
  <c r="AD24" i="17"/>
  <c r="Z26" i="17"/>
  <c r="Z29" i="17"/>
  <c r="AD30" i="17"/>
  <c r="AD32" i="17"/>
  <c r="Z34" i="17"/>
  <c r="Z37" i="17"/>
  <c r="AD38" i="17"/>
  <c r="AD40" i="17"/>
  <c r="Z42" i="17"/>
  <c r="Z45" i="17"/>
  <c r="AD46" i="17"/>
  <c r="AD48" i="17"/>
  <c r="Z50" i="17"/>
  <c r="AD52" i="17"/>
  <c r="AD55" i="17"/>
  <c r="AD58" i="17"/>
  <c r="CF45" i="17"/>
  <c r="CH32" i="17"/>
  <c r="CF57" i="17"/>
  <c r="CF41" i="17"/>
  <c r="AQ46" i="17"/>
  <c r="BQ50" i="17"/>
  <c r="BQ20" i="17"/>
  <c r="CG58" i="17"/>
  <c r="CI45" i="17"/>
  <c r="CH38" i="17"/>
  <c r="AN24" i="17"/>
  <c r="CG19" i="17"/>
  <c r="BQ54" i="17"/>
  <c r="CG31" i="17"/>
  <c r="BQ37" i="17"/>
  <c r="BQ33" i="17"/>
  <c r="BQ29" i="17"/>
  <c r="BQ25" i="17"/>
  <c r="BQ21" i="17"/>
  <c r="BQ17" i="17"/>
  <c r="BQ13" i="17"/>
  <c r="BQ52" i="17"/>
  <c r="BQ48" i="17"/>
  <c r="BQ40" i="17"/>
  <c r="CF53" i="17"/>
  <c r="AQ58" i="17"/>
  <c r="AQ42" i="17"/>
  <c r="BQ46" i="17"/>
  <c r="CG57" i="17"/>
  <c r="CG54" i="17"/>
  <c r="CG47" i="17"/>
  <c r="CH44" i="17"/>
  <c r="CH39" i="17"/>
  <c r="CG33" i="17"/>
  <c r="CJ32" i="17"/>
  <c r="CH27" i="17"/>
  <c r="CH26" i="17"/>
  <c r="CI20" i="17"/>
  <c r="CI14" i="17"/>
  <c r="CI13" i="17"/>
  <c r="CF12" i="17"/>
  <c r="N14" i="18"/>
  <c r="O14" i="18" s="1"/>
  <c r="P14" i="18" s="1"/>
  <c r="Q14" i="18" s="1"/>
  <c r="R14" i="18" s="1"/>
  <c r="CK32" i="17" s="1"/>
  <c r="CF42" i="17"/>
  <c r="BQ36" i="17"/>
  <c r="CQ89" i="17" s="1"/>
  <c r="CI56" i="17"/>
  <c r="CG50" i="17"/>
  <c r="CG43" i="17"/>
  <c r="CI38" i="17"/>
  <c r="CG29" i="17"/>
  <c r="CH21" i="17"/>
  <c r="CH16" i="17"/>
  <c r="CG13" i="17"/>
  <c r="BQ39" i="17"/>
  <c r="BQ55" i="17"/>
  <c r="BQ51" i="17"/>
  <c r="BQ47" i="17"/>
  <c r="BQ43" i="17"/>
  <c r="CF49" i="17"/>
  <c r="BQ58" i="17"/>
  <c r="CG12" i="17"/>
  <c r="AJ56" i="17"/>
  <c r="CG55" i="17"/>
  <c r="CG53" i="17"/>
  <c r="CG51" i="17"/>
  <c r="CG46" i="17"/>
  <c r="CG45" i="17"/>
  <c r="CG44" i="17"/>
  <c r="CJ42" i="17"/>
  <c r="CH41" i="17"/>
  <c r="CK39" i="17"/>
  <c r="CG39" i="17"/>
  <c r="CI37" i="17"/>
  <c r="CI32" i="17"/>
  <c r="CH31" i="17"/>
  <c r="CG30" i="17"/>
  <c r="CG27" i="17"/>
  <c r="CG26" i="17"/>
  <c r="CG23" i="17"/>
  <c r="CG22" i="17"/>
  <c r="CI16" i="17"/>
  <c r="CI15" i="17"/>
  <c r="CH14" i="17"/>
  <c r="CH13" i="17"/>
  <c r="BI54" i="17"/>
  <c r="AH57" i="17"/>
  <c r="AH53" i="17"/>
  <c r="AI41" i="17"/>
  <c r="CG35" i="17"/>
  <c r="CI27" i="17"/>
  <c r="AM24" i="17"/>
  <c r="CH22" i="17"/>
  <c r="AP20" i="17"/>
  <c r="BH46" i="17"/>
  <c r="AK45" i="17"/>
  <c r="CJ45" i="17"/>
  <c r="CL32" i="17"/>
  <c r="AP24" i="17"/>
  <c r="AL24" i="17"/>
  <c r="AO20" i="17"/>
  <c r="CH20" i="17"/>
  <c r="CG17" i="17"/>
  <c r="CJ15" i="17"/>
  <c r="BM12" i="17"/>
  <c r="BM65" i="17" s="1"/>
  <c r="BN12" i="17"/>
  <c r="BN65" i="17" s="1"/>
  <c r="BO12" i="17"/>
  <c r="BO65" i="17" s="1"/>
  <c r="CH54" i="17"/>
  <c r="CI44" i="17"/>
  <c r="CI42" i="17"/>
  <c r="CL39" i="17"/>
  <c r="CH30" i="17"/>
  <c r="AO24" i="17"/>
  <c r="AN20" i="17"/>
  <c r="BP12" i="17"/>
  <c r="BP65" i="17" s="1"/>
  <c r="BH12" i="17"/>
  <c r="BH65" i="17" s="1"/>
  <c r="BF52" i="17"/>
  <c r="BF40" i="17"/>
  <c r="Y12" i="17"/>
  <c r="Y14" i="17"/>
  <c r="Y16" i="17"/>
  <c r="AC19" i="17"/>
  <c r="AC20" i="17"/>
  <c r="AC22" i="17"/>
  <c r="AC23" i="17"/>
  <c r="AC27" i="17"/>
  <c r="AC28" i="17"/>
  <c r="AC30" i="17"/>
  <c r="AC31" i="17"/>
  <c r="AC35" i="17"/>
  <c r="AC36" i="17"/>
  <c r="AC38" i="17"/>
  <c r="AC39" i="17"/>
  <c r="AC43" i="17"/>
  <c r="AC44" i="17"/>
  <c r="AC46" i="17"/>
  <c r="AC47" i="17"/>
  <c r="AC53" i="17"/>
  <c r="Y57" i="17"/>
  <c r="BF55" i="17"/>
  <c r="BF51" i="17"/>
  <c r="BF47" i="17"/>
  <c r="BF43" i="17"/>
  <c r="BF39" i="17"/>
  <c r="BF25" i="17"/>
  <c r="CF56" i="17"/>
  <c r="CF52" i="17"/>
  <c r="CF48" i="17"/>
  <c r="CF44" i="17"/>
  <c r="CF40" i="17"/>
  <c r="CF29" i="17"/>
  <c r="CF13" i="17"/>
  <c r="AQ57" i="17"/>
  <c r="AQ53" i="17"/>
  <c r="AQ49" i="17"/>
  <c r="AQ45" i="17"/>
  <c r="AQ41" i="17"/>
  <c r="AQ33" i="17"/>
  <c r="AQ17" i="17"/>
  <c r="BQ57" i="17"/>
  <c r="BQ53" i="17"/>
  <c r="BQ49" i="17"/>
  <c r="BQ45" i="17"/>
  <c r="BQ41" i="17"/>
  <c r="BQ32" i="17"/>
  <c r="BQ16" i="17"/>
  <c r="BF48" i="17"/>
  <c r="BF29" i="17"/>
  <c r="CF33" i="17"/>
  <c r="AQ37" i="17"/>
  <c r="AC13" i="17"/>
  <c r="AC15" i="17"/>
  <c r="Y17" i="17"/>
  <c r="Y18" i="17"/>
  <c r="Y19" i="17"/>
  <c r="AC21" i="17"/>
  <c r="Y25" i="17"/>
  <c r="Y26" i="17"/>
  <c r="Y27" i="17"/>
  <c r="AC29" i="17"/>
  <c r="Y33" i="17"/>
  <c r="Y34" i="17"/>
  <c r="Y35" i="17"/>
  <c r="AC37" i="17"/>
  <c r="Y41" i="17"/>
  <c r="Y42" i="17"/>
  <c r="Y43" i="17"/>
  <c r="AC45" i="17"/>
  <c r="Y49" i="17"/>
  <c r="Y50" i="17"/>
  <c r="Y51" i="17"/>
  <c r="Y52" i="17"/>
  <c r="Y53" i="17"/>
  <c r="Y55" i="17"/>
  <c r="Y56" i="17"/>
  <c r="BF58" i="17"/>
  <c r="BF54" i="17"/>
  <c r="BF50" i="17"/>
  <c r="BF46" i="17"/>
  <c r="BF42" i="17"/>
  <c r="BF37" i="17"/>
  <c r="BF21" i="17"/>
  <c r="CF55" i="17"/>
  <c r="CF51" i="17"/>
  <c r="CF47" i="17"/>
  <c r="CF43" i="17"/>
  <c r="CF39" i="17"/>
  <c r="CF25" i="17"/>
  <c r="BF12" i="17"/>
  <c r="AQ56" i="17"/>
  <c r="AQ52" i="17"/>
  <c r="AQ48" i="17"/>
  <c r="AQ44" i="17"/>
  <c r="AQ40" i="17"/>
  <c r="AQ29" i="17"/>
  <c r="AQ13" i="17"/>
  <c r="BQ56" i="17"/>
  <c r="BQ44" i="17"/>
  <c r="BQ28" i="17"/>
  <c r="BF13" i="17"/>
  <c r="CF17" i="17"/>
  <c r="AQ21" i="17"/>
  <c r="Y13" i="17"/>
  <c r="Y15" i="17"/>
  <c r="Y20" i="17"/>
  <c r="Y21" i="17"/>
  <c r="Y23" i="17"/>
  <c r="Y24" i="17"/>
  <c r="Y28" i="17"/>
  <c r="Y29" i="17"/>
  <c r="Y31" i="17"/>
  <c r="Y32" i="17"/>
  <c r="Y36" i="17"/>
  <c r="Y37" i="17"/>
  <c r="Y39" i="17"/>
  <c r="Y40" i="17"/>
  <c r="Y44" i="17"/>
  <c r="Y45" i="17"/>
  <c r="Y47" i="17"/>
  <c r="Y48" i="17"/>
  <c r="Y54" i="17"/>
  <c r="AC56" i="17"/>
  <c r="BF33" i="17"/>
  <c r="BF17" i="17"/>
  <c r="CF37" i="17"/>
  <c r="CF21" i="17"/>
  <c r="AQ12" i="17"/>
  <c r="AQ55" i="17"/>
  <c r="AQ51" i="17"/>
  <c r="AQ47" i="17"/>
  <c r="AQ43" i="17"/>
  <c r="AQ39" i="17"/>
  <c r="AQ25" i="17"/>
  <c r="BQ24" i="17"/>
  <c r="BF36" i="17"/>
  <c r="BF32" i="17"/>
  <c r="BF28" i="17"/>
  <c r="BF24" i="17"/>
  <c r="BF20" i="17"/>
  <c r="BF16" i="17"/>
  <c r="CF36" i="17"/>
  <c r="CF32" i="17"/>
  <c r="CF28" i="17"/>
  <c r="CF24" i="17"/>
  <c r="CF20" i="17"/>
  <c r="CF16" i="17"/>
  <c r="BQ35" i="17"/>
  <c r="BQ31" i="17"/>
  <c r="BQ27" i="17"/>
  <c r="BQ23" i="17"/>
  <c r="BQ19" i="17"/>
  <c r="BQ15" i="17"/>
  <c r="BQ68" i="17" s="1"/>
  <c r="BF35" i="17"/>
  <c r="BF31" i="17"/>
  <c r="BF27" i="17"/>
  <c r="BF23" i="17"/>
  <c r="BF19" i="17"/>
  <c r="BF15" i="17"/>
  <c r="CF35" i="17"/>
  <c r="CF31" i="17"/>
  <c r="CF27" i="17"/>
  <c r="CF23" i="17"/>
  <c r="CF19" i="17"/>
  <c r="CF15" i="17"/>
  <c r="CF68" i="17" s="1"/>
  <c r="BQ38" i="17"/>
  <c r="BQ34" i="17"/>
  <c r="BQ30" i="17"/>
  <c r="BQ26" i="17"/>
  <c r="BQ22" i="17"/>
  <c r="BQ18" i="17"/>
  <c r="BQ14" i="17"/>
  <c r="BF38" i="17"/>
  <c r="BF34" i="17"/>
  <c r="BF30" i="17"/>
  <c r="BF26" i="17"/>
  <c r="BF22" i="17"/>
  <c r="BF18" i="17"/>
  <c r="BF14" i="17"/>
  <c r="CF38" i="17"/>
  <c r="CF34" i="17"/>
  <c r="CF30" i="17"/>
  <c r="CF26" i="17"/>
  <c r="CF22" i="17"/>
  <c r="CF18" i="17"/>
  <c r="CF14" i="17"/>
  <c r="Z23" i="17"/>
  <c r="Z30" i="17"/>
  <c r="Z31" i="17"/>
  <c r="Z38" i="17"/>
  <c r="Z39" i="17"/>
  <c r="Z46" i="17"/>
  <c r="Z47" i="17"/>
  <c r="Z54" i="17"/>
  <c r="Z55" i="17"/>
  <c r="Z58" i="17"/>
  <c r="Z22" i="17"/>
  <c r="Z17" i="17"/>
  <c r="Z24" i="17"/>
  <c r="Z25" i="17"/>
  <c r="Z32" i="17"/>
  <c r="Z33" i="17"/>
  <c r="Z40" i="17"/>
  <c r="Z41" i="17"/>
  <c r="Z48" i="17"/>
  <c r="Z49" i="17"/>
  <c r="Z56" i="17"/>
  <c r="Z57" i="17"/>
  <c r="AA58" i="17"/>
  <c r="Z51" i="17"/>
  <c r="AA13" i="17"/>
  <c r="AE14" i="17"/>
  <c r="AE15" i="17"/>
  <c r="AE16" i="17"/>
  <c r="AE28" i="17"/>
  <c r="AE30" i="17"/>
  <c r="AE38" i="17"/>
  <c r="AE40" i="17"/>
  <c r="AE42" i="17"/>
  <c r="AE44" i="17"/>
  <c r="AE46" i="17"/>
  <c r="AE48" i="17"/>
  <c r="AE50" i="17"/>
  <c r="AE52" i="17"/>
  <c r="AE54" i="17"/>
  <c r="AE56" i="17"/>
  <c r="AB59" i="17"/>
  <c r="AB58" i="17"/>
  <c r="AB57" i="17"/>
  <c r="AB56" i="17"/>
  <c r="AB55" i="17"/>
  <c r="AB54" i="17"/>
  <c r="AB53" i="17"/>
  <c r="AB52" i="17"/>
  <c r="AB51" i="17"/>
  <c r="AB50" i="17"/>
  <c r="AB49" i="17"/>
  <c r="AB48" i="17"/>
  <c r="AB47" i="17"/>
  <c r="AB46" i="17"/>
  <c r="AB45" i="17"/>
  <c r="AB44" i="17"/>
  <c r="AB43" i="17"/>
  <c r="AB42" i="17"/>
  <c r="AB41" i="17"/>
  <c r="AB40" i="17"/>
  <c r="AB39" i="17"/>
  <c r="AB38" i="17"/>
  <c r="AB37" i="17"/>
  <c r="AB36" i="17"/>
  <c r="AB35" i="17"/>
  <c r="AB34" i="17"/>
  <c r="AB33" i="17"/>
  <c r="AB32" i="17"/>
  <c r="AB31" i="17"/>
  <c r="AB30" i="17"/>
  <c r="AB29" i="17"/>
  <c r="AB28" i="17"/>
  <c r="AB27" i="17"/>
  <c r="AB26" i="17"/>
  <c r="AB25" i="17"/>
  <c r="AB24" i="17"/>
  <c r="AB23" i="17"/>
  <c r="AB22" i="17"/>
  <c r="AB21" i="17"/>
  <c r="AB20" i="17"/>
  <c r="AB19" i="17"/>
  <c r="AB18" i="17"/>
  <c r="AB17" i="17"/>
  <c r="AF59" i="17"/>
  <c r="AF58" i="17"/>
  <c r="AF57" i="17"/>
  <c r="AF56" i="17"/>
  <c r="AF55" i="17"/>
  <c r="AF54" i="17"/>
  <c r="AF53" i="17"/>
  <c r="AF52" i="17"/>
  <c r="AF51" i="17"/>
  <c r="AF50" i="17"/>
  <c r="AF49" i="17"/>
  <c r="AF48" i="17"/>
  <c r="AF47" i="17"/>
  <c r="AF46" i="17"/>
  <c r="AF45" i="17"/>
  <c r="AF44" i="17"/>
  <c r="AF43" i="17"/>
  <c r="AF42" i="17"/>
  <c r="AF41" i="17"/>
  <c r="AF40" i="17"/>
  <c r="AF39" i="17"/>
  <c r="AF38" i="17"/>
  <c r="AF37" i="17"/>
  <c r="AF36" i="17"/>
  <c r="AF35" i="17"/>
  <c r="AF34" i="17"/>
  <c r="AF33" i="17"/>
  <c r="AF32" i="17"/>
  <c r="AF31" i="17"/>
  <c r="AF30" i="17"/>
  <c r="AF29" i="17"/>
  <c r="AF28" i="17"/>
  <c r="AF27" i="17"/>
  <c r="AF26" i="17"/>
  <c r="AF25" i="17"/>
  <c r="AF24" i="17"/>
  <c r="AF23" i="17"/>
  <c r="AF22" i="17"/>
  <c r="AF21" i="17"/>
  <c r="AF20" i="17"/>
  <c r="AF19" i="17"/>
  <c r="AF18" i="17"/>
  <c r="AF17" i="17"/>
  <c r="AF16" i="17"/>
  <c r="AA12" i="17"/>
  <c r="AE13" i="17"/>
  <c r="AA15" i="17"/>
  <c r="AA16" i="17"/>
  <c r="AE20" i="17"/>
  <c r="AE24" i="17"/>
  <c r="AE26" i="17"/>
  <c r="AE32" i="17"/>
  <c r="AE34" i="17"/>
  <c r="AE36" i="17"/>
  <c r="AA18" i="17"/>
  <c r="AA20" i="17"/>
  <c r="AA22" i="17"/>
  <c r="AA24" i="17"/>
  <c r="AA26" i="17"/>
  <c r="AA28" i="17"/>
  <c r="AA30" i="17"/>
  <c r="AA32" i="17"/>
  <c r="AA34" i="17"/>
  <c r="AA36" i="17"/>
  <c r="AA38" i="17"/>
  <c r="AA40" i="17"/>
  <c r="AA42" i="17"/>
  <c r="AA44" i="17"/>
  <c r="AA46" i="17"/>
  <c r="AA48" i="17"/>
  <c r="AA50" i="17"/>
  <c r="AA52" i="17"/>
  <c r="AA54" i="17"/>
  <c r="AA56" i="17"/>
  <c r="AE57" i="17"/>
  <c r="AE58" i="17"/>
  <c r="AE12" i="17"/>
  <c r="AA14" i="17"/>
  <c r="AE18" i="17"/>
  <c r="AE22" i="17"/>
  <c r="AE17" i="17"/>
  <c r="AE19" i="17"/>
  <c r="AE21" i="17"/>
  <c r="AE23" i="17"/>
  <c r="AE25" i="17"/>
  <c r="AE27" i="17"/>
  <c r="AE29" i="17"/>
  <c r="AE31" i="17"/>
  <c r="AE33" i="17"/>
  <c r="AE35" i="17"/>
  <c r="AE37" i="17"/>
  <c r="AE39" i="17"/>
  <c r="AE41" i="17"/>
  <c r="AE43" i="17"/>
  <c r="AE45" i="17"/>
  <c r="AE47" i="17"/>
  <c r="AE49" i="17"/>
  <c r="AE51" i="17"/>
  <c r="AE53" i="17"/>
  <c r="AE55" i="17"/>
  <c r="AC57" i="17"/>
  <c r="Y58" i="17"/>
  <c r="AC58" i="17"/>
  <c r="E119" i="22" l="1"/>
  <c r="E125" i="22" s="1"/>
  <c r="E124" i="22"/>
  <c r="BM118" i="22"/>
  <c r="BM123" i="22"/>
  <c r="CN27" i="24"/>
  <c r="CK104" i="22" s="1"/>
  <c r="CK105" i="22" s="1"/>
  <c r="CK27" i="24"/>
  <c r="CH104" i="22" s="1"/>
  <c r="CH105" i="22" s="1"/>
  <c r="BF27" i="24"/>
  <c r="CJ76" i="24"/>
  <c r="AP76" i="24"/>
  <c r="AO75" i="24"/>
  <c r="AO76" i="24" s="1"/>
  <c r="AO27" i="24" s="1"/>
  <c r="AL104" i="22" s="1"/>
  <c r="AL105" i="22" s="1"/>
  <c r="AL106" i="22" s="1"/>
  <c r="AL107" i="22" s="1"/>
  <c r="CM75" i="24"/>
  <c r="BI76" i="24"/>
  <c r="BI27" i="24" s="1"/>
  <c r="BF104" i="22" s="1"/>
  <c r="BF105" i="22" s="1"/>
  <c r="BF106" i="22" s="1"/>
  <c r="BF107" i="22" s="1"/>
  <c r="CI75" i="24"/>
  <c r="AM76" i="24"/>
  <c r="BQ75" i="24"/>
  <c r="CJ75" i="24"/>
  <c r="AR75" i="24"/>
  <c r="AR76" i="24" s="1"/>
  <c r="AR27" i="24" s="1"/>
  <c r="AO104" i="22" s="1"/>
  <c r="AO105" i="22" s="1"/>
  <c r="AO106" i="22" s="1"/>
  <c r="AO107" i="22" s="1"/>
  <c r="AP27" i="24"/>
  <c r="AM104" i="22" s="1"/>
  <c r="AM105" i="22" s="1"/>
  <c r="AM106" i="22" s="1"/>
  <c r="AM107" i="22" s="1"/>
  <c r="AK104" i="22"/>
  <c r="AK105" i="22" s="1"/>
  <c r="AK106" i="22" s="1"/>
  <c r="AK107" i="22" s="1"/>
  <c r="BJ22" i="17"/>
  <c r="BJ38" i="17"/>
  <c r="AR26" i="17"/>
  <c r="BH19" i="17"/>
  <c r="BH35" i="17"/>
  <c r="AR27" i="17"/>
  <c r="BG28" i="17"/>
  <c r="BC20" i="17"/>
  <c r="AR36" i="17"/>
  <c r="CR89" i="17" s="1"/>
  <c r="DF89" i="17"/>
  <c r="BM39" i="17"/>
  <c r="BH29" i="17"/>
  <c r="BJ52" i="17"/>
  <c r="CH53" i="17"/>
  <c r="AZ14" i="17"/>
  <c r="BD30" i="17"/>
  <c r="BH23" i="17"/>
  <c r="AR15" i="17"/>
  <c r="BD31" i="17"/>
  <c r="BJ16" i="17"/>
  <c r="BM32" i="17"/>
  <c r="AU24" i="17"/>
  <c r="DF50" i="17"/>
  <c r="BH40" i="17"/>
  <c r="BJ56" i="17"/>
  <c r="BI46" i="17"/>
  <c r="CH110" i="17"/>
  <c r="AK56" i="17"/>
  <c r="BT12" i="17"/>
  <c r="BT65" i="17" s="1"/>
  <c r="BH53" i="17"/>
  <c r="DF45" i="17"/>
  <c r="BI50" i="17"/>
  <c r="BJ14" i="17"/>
  <c r="BI30" i="17"/>
  <c r="AH18" i="17"/>
  <c r="AV34" i="17"/>
  <c r="BJ27" i="17"/>
  <c r="AY19" i="17"/>
  <c r="AW35" i="17"/>
  <c r="AZ28" i="17"/>
  <c r="BH47" i="17"/>
  <c r="AZ54" i="17"/>
  <c r="BH33" i="17"/>
  <c r="CQ110" i="17"/>
  <c r="DF44" i="17"/>
  <c r="BJ54" i="17"/>
  <c r="CQ46" i="17"/>
  <c r="BI41" i="17"/>
  <c r="BI58" i="17"/>
  <c r="BH18" i="17"/>
  <c r="BG34" i="17"/>
  <c r="AU22" i="17"/>
  <c r="BC38" i="17"/>
  <c r="BK15" i="17"/>
  <c r="BK68" i="17" s="1"/>
  <c r="BJ31" i="17"/>
  <c r="AR23" i="17"/>
  <c r="BG24" i="17"/>
  <c r="BC16" i="17"/>
  <c r="AM32" i="17"/>
  <c r="DF13" i="17"/>
  <c r="BH51" i="17"/>
  <c r="AH58" i="17"/>
  <c r="BK13" i="17"/>
  <c r="BP20" i="17"/>
  <c r="BH57" i="17"/>
  <c r="DF110" i="17"/>
  <c r="K95" i="22"/>
  <c r="AI165" i="22"/>
  <c r="CH159" i="22"/>
  <c r="BW159" i="22"/>
  <c r="BS159" i="22"/>
  <c r="BP159" i="22"/>
  <c r="CF159" i="22"/>
  <c r="CM159" i="22"/>
  <c r="BO159" i="22"/>
  <c r="BK165" i="22"/>
  <c r="BM165" i="22"/>
  <c r="BL165" i="22"/>
  <c r="CD159" i="22"/>
  <c r="CK159" i="22"/>
  <c r="CI159" i="22"/>
  <c r="BV159" i="22"/>
  <c r="CB159" i="22"/>
  <c r="CL159" i="22"/>
  <c r="CC159" i="22"/>
  <c r="CM76" i="24"/>
  <c r="AB105" i="22"/>
  <c r="AT74" i="24"/>
  <c r="AX74" i="24"/>
  <c r="AZ74" i="24"/>
  <c r="AY74" i="24"/>
  <c r="J133" i="22"/>
  <c r="I134" i="22"/>
  <c r="BP135" i="22"/>
  <c r="AM135" i="22"/>
  <c r="BR133" i="22"/>
  <c r="H135" i="22"/>
  <c r="AO133" i="22"/>
  <c r="AL135" i="22"/>
  <c r="AN134" i="22"/>
  <c r="BQ134" i="22"/>
  <c r="AA106" i="22"/>
  <c r="AD106" i="22"/>
  <c r="G106" i="22"/>
  <c r="G107" i="22" s="1"/>
  <c r="Z106" i="22"/>
  <c r="Y106" i="22"/>
  <c r="J105" i="22"/>
  <c r="AF106" i="22"/>
  <c r="AC106" i="22"/>
  <c r="BU27" i="24"/>
  <c r="BR104" i="22" s="1"/>
  <c r="BU76" i="24"/>
  <c r="AV74" i="24"/>
  <c r="AS74" i="24"/>
  <c r="BH76" i="24"/>
  <c r="CL75" i="24"/>
  <c r="BK76" i="24"/>
  <c r="CO75" i="24"/>
  <c r="CN105" i="22"/>
  <c r="AE105" i="22"/>
  <c r="X105" i="22"/>
  <c r="F105" i="22"/>
  <c r="H95" i="22"/>
  <c r="F122" i="22"/>
  <c r="J81" i="24"/>
  <c r="I32" i="24"/>
  <c r="K76" i="24"/>
  <c r="K27" i="24" s="1"/>
  <c r="H104" i="22" s="1"/>
  <c r="N76" i="24"/>
  <c r="N27" i="24" s="1"/>
  <c r="K104" i="22" s="1"/>
  <c r="CI76" i="24"/>
  <c r="CI27" i="24"/>
  <c r="CF104" i="22" s="1"/>
  <c r="BR27" i="24"/>
  <c r="BO104" i="22" s="1"/>
  <c r="CP76" i="24"/>
  <c r="CP27" i="24"/>
  <c r="CM104" i="22" s="1"/>
  <c r="BW105" i="24"/>
  <c r="BR110" i="24"/>
  <c r="K110" i="24"/>
  <c r="CD105" i="24"/>
  <c r="BT105" i="24"/>
  <c r="CA105" i="24"/>
  <c r="CC74" i="24"/>
  <c r="BV74" i="24"/>
  <c r="BT75" i="24"/>
  <c r="BS74" i="24"/>
  <c r="BZ94" i="22"/>
  <c r="O95" i="22"/>
  <c r="M94" i="22"/>
  <c r="L94" i="22"/>
  <c r="Q94" i="22"/>
  <c r="V74" i="24"/>
  <c r="V75" i="24" s="1"/>
  <c r="O74" i="24"/>
  <c r="O75" i="24" s="1"/>
  <c r="P74" i="24"/>
  <c r="P75" i="24" s="1"/>
  <c r="T74" i="24"/>
  <c r="T75" i="24" s="1"/>
  <c r="S94" i="22"/>
  <c r="BT93" i="22"/>
  <c r="O19" i="14"/>
  <c r="BW19" i="14" s="1"/>
  <c r="AP94" i="22"/>
  <c r="AV94" i="22"/>
  <c r="R95" i="22"/>
  <c r="AS94" i="22"/>
  <c r="BY93" i="22"/>
  <c r="BP94" i="22"/>
  <c r="BU93" i="22"/>
  <c r="BS94" i="22"/>
  <c r="BW94" i="22"/>
  <c r="CA93" i="22"/>
  <c r="AL95" i="22"/>
  <c r="AQ94" i="22"/>
  <c r="AU94" i="22"/>
  <c r="AO95" i="22"/>
  <c r="AW94" i="22"/>
  <c r="BN20" i="17"/>
  <c r="CQ20" i="17"/>
  <c r="BO20" i="17"/>
  <c r="BF59" i="17"/>
  <c r="AT19" i="14"/>
  <c r="AP132" i="22"/>
  <c r="BS132" i="22"/>
  <c r="K132" i="22"/>
  <c r="AQ59" i="17"/>
  <c r="BQ59" i="17"/>
  <c r="AU150" i="22" s="1"/>
  <c r="DF49" i="17"/>
  <c r="CF59" i="17"/>
  <c r="BJ150" i="22" s="1"/>
  <c r="DF53" i="17"/>
  <c r="AX22" i="17"/>
  <c r="AU34" i="17"/>
  <c r="AY38" i="17"/>
  <c r="BD19" i="17"/>
  <c r="BX12" i="17"/>
  <c r="BX65" i="17" s="1"/>
  <c r="AX20" i="17"/>
  <c r="AT28" i="17"/>
  <c r="BB54" i="17"/>
  <c r="AY16" i="17"/>
  <c r="AI26" i="17"/>
  <c r="BB18" i="17"/>
  <c r="BA22" i="17"/>
  <c r="AT34" i="17"/>
  <c r="BE23" i="17"/>
  <c r="AU35" i="17"/>
  <c r="CB12" i="17"/>
  <c r="CB65" i="17" s="1"/>
  <c r="AY20" i="17"/>
  <c r="AU36" i="17"/>
  <c r="BA54" i="17"/>
  <c r="AX32" i="17"/>
  <c r="AY54" i="17"/>
  <c r="BD18" i="17"/>
  <c r="AT22" i="17"/>
  <c r="AW34" i="17"/>
  <c r="AY23" i="17"/>
  <c r="AT35" i="17"/>
  <c r="BV12" i="17"/>
  <c r="BV65" i="17" s="1"/>
  <c r="BB28" i="17"/>
  <c r="BE36" i="17"/>
  <c r="AW16" i="17"/>
  <c r="BD32" i="17"/>
  <c r="AR35" i="17"/>
  <c r="BE18" i="17"/>
  <c r="BE26" i="17"/>
  <c r="AR38" i="17"/>
  <c r="AS20" i="17"/>
  <c r="BB19" i="17"/>
  <c r="BA23" i="17"/>
  <c r="BD35" i="17"/>
  <c r="AZ20" i="17"/>
  <c r="AV28" i="17"/>
  <c r="BD36" i="17"/>
  <c r="DD89" i="17" s="1"/>
  <c r="BE16" i="17"/>
  <c r="AY32" i="17"/>
  <c r="BZ18" i="17"/>
  <c r="CD18" i="17"/>
  <c r="BW18" i="17"/>
  <c r="CA18" i="17"/>
  <c r="CE18" i="17"/>
  <c r="CB18" i="17"/>
  <c r="CC18" i="17"/>
  <c r="BX18" i="17"/>
  <c r="BR18" i="17"/>
  <c r="BY18" i="17"/>
  <c r="BU34" i="17"/>
  <c r="BY34" i="17"/>
  <c r="CC34" i="17"/>
  <c r="BV34" i="17"/>
  <c r="BZ34" i="17"/>
  <c r="CD34" i="17"/>
  <c r="CA34" i="17"/>
  <c r="BT34" i="17"/>
  <c r="CB34" i="17"/>
  <c r="BW34" i="17"/>
  <c r="CE34" i="17"/>
  <c r="BX34" i="17"/>
  <c r="BR34" i="17"/>
  <c r="BS34" i="17"/>
  <c r="CQ23" i="17"/>
  <c r="BX23" i="17"/>
  <c r="CB23" i="17"/>
  <c r="BY23" i="17"/>
  <c r="CC23" i="17"/>
  <c r="BZ23" i="17"/>
  <c r="CA23" i="17"/>
  <c r="CD23" i="17"/>
  <c r="CE23" i="17"/>
  <c r="BR23" i="17"/>
  <c r="BS23" i="17" s="1"/>
  <c r="AU21" i="17"/>
  <c r="AY21" i="17"/>
  <c r="BC21" i="17"/>
  <c r="AV21" i="17"/>
  <c r="BA21" i="17"/>
  <c r="AW21" i="17"/>
  <c r="BB21" i="17"/>
  <c r="AX21" i="17"/>
  <c r="BD21" i="17"/>
  <c r="AR21" i="17"/>
  <c r="AZ21" i="17"/>
  <c r="BE21" i="17"/>
  <c r="AV40" i="17"/>
  <c r="AZ40" i="17"/>
  <c r="BD40" i="17"/>
  <c r="AR40" i="17"/>
  <c r="AW40" i="17"/>
  <c r="BA40" i="17"/>
  <c r="BE40" i="17"/>
  <c r="AT40" i="17"/>
  <c r="AX40" i="17"/>
  <c r="BB40" i="17"/>
  <c r="AU40" i="17"/>
  <c r="AY40" i="17"/>
  <c r="BC40" i="17"/>
  <c r="AS40" i="17"/>
  <c r="AV37" i="17"/>
  <c r="AZ37" i="17"/>
  <c r="BD37" i="17"/>
  <c r="AS37" i="17"/>
  <c r="AW37" i="17"/>
  <c r="BA37" i="17"/>
  <c r="BE37" i="17"/>
  <c r="AR37" i="17"/>
  <c r="AT37" i="17"/>
  <c r="AX37" i="17"/>
  <c r="BB37" i="17"/>
  <c r="BC37" i="17"/>
  <c r="AU37" i="17"/>
  <c r="AY37" i="17"/>
  <c r="BT49" i="17"/>
  <c r="BX49" i="17"/>
  <c r="CB49" i="17"/>
  <c r="BU49" i="17"/>
  <c r="BY49" i="17"/>
  <c r="CC49" i="17"/>
  <c r="BV49" i="17"/>
  <c r="BZ49" i="17"/>
  <c r="CD49" i="17"/>
  <c r="BW49" i="17"/>
  <c r="BS49" i="17"/>
  <c r="CA49" i="17"/>
  <c r="CE49" i="17"/>
  <c r="BR49" i="17"/>
  <c r="AT53" i="17"/>
  <c r="AX53" i="17"/>
  <c r="BB53" i="17"/>
  <c r="AS53" i="17"/>
  <c r="AU53" i="17"/>
  <c r="AY53" i="17"/>
  <c r="BC53" i="17"/>
  <c r="AR53" i="17"/>
  <c r="AV53" i="17"/>
  <c r="AZ53" i="17"/>
  <c r="BD53" i="17"/>
  <c r="BE53" i="17"/>
  <c r="AW53" i="17"/>
  <c r="BA53" i="17"/>
  <c r="BU55" i="17"/>
  <c r="BY55" i="17"/>
  <c r="CC55" i="17"/>
  <c r="BV55" i="17"/>
  <c r="BZ55" i="17"/>
  <c r="CD55" i="17"/>
  <c r="BX55" i="17"/>
  <c r="BS55" i="17"/>
  <c r="CA55" i="17"/>
  <c r="BR55" i="17"/>
  <c r="CB55" i="17"/>
  <c r="BT55" i="17"/>
  <c r="CE55" i="17"/>
  <c r="BW55" i="17"/>
  <c r="BU52" i="17"/>
  <c r="BY52" i="17"/>
  <c r="CC52" i="17"/>
  <c r="BV52" i="17"/>
  <c r="BZ52" i="17"/>
  <c r="CD52" i="17"/>
  <c r="BT52" i="17"/>
  <c r="CB52" i="17"/>
  <c r="CE52" i="17"/>
  <c r="BS52" i="17"/>
  <c r="BW52" i="17"/>
  <c r="BX52" i="17"/>
  <c r="CA52" i="17"/>
  <c r="BR52" i="17"/>
  <c r="BT50" i="17"/>
  <c r="BX50" i="17"/>
  <c r="CB50" i="17"/>
  <c r="BU50" i="17"/>
  <c r="BY50" i="17"/>
  <c r="CC50" i="17"/>
  <c r="BV50" i="17"/>
  <c r="BZ50" i="17"/>
  <c r="CD50" i="17"/>
  <c r="CA50" i="17"/>
  <c r="BR50" i="17"/>
  <c r="BS50" i="17"/>
  <c r="BW50" i="17"/>
  <c r="CE50" i="17"/>
  <c r="AY14" i="17"/>
  <c r="BB14" i="17"/>
  <c r="BB30" i="17"/>
  <c r="AZ30" i="17"/>
  <c r="BE31" i="17"/>
  <c r="AZ31" i="17"/>
  <c r="AV24" i="17"/>
  <c r="CC22" i="17"/>
  <c r="BZ22" i="17"/>
  <c r="CD22" i="17"/>
  <c r="CA22" i="17"/>
  <c r="CB22" i="17"/>
  <c r="CE22" i="17"/>
  <c r="BR22" i="17"/>
  <c r="BX38" i="17"/>
  <c r="CB38" i="17"/>
  <c r="BY38" i="17"/>
  <c r="CC38" i="17"/>
  <c r="CD38" i="17"/>
  <c r="CE38" i="17"/>
  <c r="BZ38" i="17"/>
  <c r="CA38" i="17"/>
  <c r="BR38" i="17"/>
  <c r="BR27" i="17"/>
  <c r="AY51" i="17"/>
  <c r="BC51" i="17"/>
  <c r="AZ51" i="17"/>
  <c r="BD51" i="17"/>
  <c r="BA51" i="17"/>
  <c r="BE51" i="17"/>
  <c r="BB51" i="17"/>
  <c r="AR51" i="17"/>
  <c r="AX51" i="17"/>
  <c r="BU56" i="17"/>
  <c r="BY56" i="17"/>
  <c r="CC56" i="17"/>
  <c r="BV56" i="17"/>
  <c r="BZ56" i="17"/>
  <c r="CD56" i="17"/>
  <c r="BT56" i="17"/>
  <c r="CB56" i="17"/>
  <c r="BX56" i="17"/>
  <c r="CA56" i="17"/>
  <c r="BR56" i="17"/>
  <c r="CE56" i="17"/>
  <c r="BS56" i="17"/>
  <c r="BW56" i="17"/>
  <c r="AR44" i="17"/>
  <c r="BU32" i="17"/>
  <c r="BY32" i="17"/>
  <c r="CC32" i="17"/>
  <c r="BV32" i="17"/>
  <c r="BZ32" i="17"/>
  <c r="CD32" i="17"/>
  <c r="CA32" i="17"/>
  <c r="BT32" i="17"/>
  <c r="CB32" i="17"/>
  <c r="BW32" i="17"/>
  <c r="CE32" i="17"/>
  <c r="BR32" i="17"/>
  <c r="BS32" i="17"/>
  <c r="BX32" i="17"/>
  <c r="BU53" i="17"/>
  <c r="BY53" i="17"/>
  <c r="CC53" i="17"/>
  <c r="BV53" i="17"/>
  <c r="BZ53" i="17"/>
  <c r="CD53" i="17"/>
  <c r="BX53" i="17"/>
  <c r="BS53" i="17"/>
  <c r="CB53" i="17"/>
  <c r="BT53" i="17"/>
  <c r="CE53" i="17"/>
  <c r="BR53" i="17"/>
  <c r="BW53" i="17"/>
  <c r="CA53" i="17"/>
  <c r="AX41" i="17"/>
  <c r="BB41" i="17"/>
  <c r="AY41" i="17"/>
  <c r="BC41" i="17"/>
  <c r="AR41" i="17"/>
  <c r="AZ41" i="17"/>
  <c r="BD41" i="17"/>
  <c r="AW41" i="17"/>
  <c r="BA41" i="17"/>
  <c r="BE41" i="17"/>
  <c r="AU57" i="17"/>
  <c r="AY57" i="17"/>
  <c r="BC57" i="17"/>
  <c r="DC110" i="17" s="1"/>
  <c r="AS57" i="17"/>
  <c r="AV57" i="17"/>
  <c r="AZ57" i="17"/>
  <c r="BD57" i="17"/>
  <c r="AR57" i="17"/>
  <c r="CR110" i="17" s="1"/>
  <c r="AW57" i="17"/>
  <c r="BA57" i="17"/>
  <c r="BE57" i="17"/>
  <c r="DE110" i="17" s="1"/>
  <c r="AT57" i="17"/>
  <c r="AX57" i="17"/>
  <c r="BB57" i="17"/>
  <c r="DB110" i="17" s="1"/>
  <c r="BH49" i="17"/>
  <c r="BW43" i="17"/>
  <c r="CA43" i="17"/>
  <c r="CE43" i="17"/>
  <c r="BT43" i="17"/>
  <c r="BX43" i="17"/>
  <c r="CB43" i="17"/>
  <c r="BU43" i="17"/>
  <c r="CC43" i="17"/>
  <c r="BV43" i="17"/>
  <c r="CD43" i="17"/>
  <c r="BY43" i="17"/>
  <c r="BZ43" i="17"/>
  <c r="BS43" i="17"/>
  <c r="BR43" i="17"/>
  <c r="BT39" i="17"/>
  <c r="BX39" i="17"/>
  <c r="CB39" i="17"/>
  <c r="BU39" i="17"/>
  <c r="BY39" i="17"/>
  <c r="CC39" i="17"/>
  <c r="BZ39" i="17"/>
  <c r="CA39" i="17"/>
  <c r="BV39" i="17"/>
  <c r="CD39" i="17"/>
  <c r="CE39" i="17"/>
  <c r="BS39" i="17"/>
  <c r="BR39" i="17"/>
  <c r="BW39" i="17"/>
  <c r="BR13" i="17"/>
  <c r="BU29" i="17"/>
  <c r="BY29" i="17"/>
  <c r="CC29" i="17"/>
  <c r="BV29" i="17"/>
  <c r="BZ29" i="17"/>
  <c r="CD29" i="17"/>
  <c r="BW29" i="17"/>
  <c r="CE29" i="17"/>
  <c r="BX29" i="17"/>
  <c r="CA29" i="17"/>
  <c r="BT29" i="17"/>
  <c r="BS29" i="17"/>
  <c r="CB29" i="17"/>
  <c r="BR29" i="17"/>
  <c r="BU54" i="17"/>
  <c r="BY54" i="17"/>
  <c r="CC54" i="17"/>
  <c r="BV54" i="17"/>
  <c r="BZ54" i="17"/>
  <c r="CD54" i="17"/>
  <c r="BT54" i="17"/>
  <c r="CB54" i="17"/>
  <c r="CA54" i="17"/>
  <c r="CE54" i="17"/>
  <c r="BW54" i="17"/>
  <c r="BR54" i="17"/>
  <c r="BX54" i="17"/>
  <c r="BS54" i="17"/>
  <c r="AV46" i="17"/>
  <c r="AZ46" i="17"/>
  <c r="BD46" i="17"/>
  <c r="AW46" i="17"/>
  <c r="BA46" i="17"/>
  <c r="BE46" i="17"/>
  <c r="AS46" i="17"/>
  <c r="AT46" i="17"/>
  <c r="AX46" i="17"/>
  <c r="BB46" i="17"/>
  <c r="AR46" i="17"/>
  <c r="AU46" i="17"/>
  <c r="AY46" i="17"/>
  <c r="BC46" i="17"/>
  <c r="AR31" i="17"/>
  <c r="AR50" i="17"/>
  <c r="AY18" i="17"/>
  <c r="BA18" i="17"/>
  <c r="BB22" i="17"/>
  <c r="AV22" i="17"/>
  <c r="BC22" i="17"/>
  <c r="AS26" i="17"/>
  <c r="AY30" i="17"/>
  <c r="AX30" i="17"/>
  <c r="BA30" i="17"/>
  <c r="AV30" i="17"/>
  <c r="AR34" i="17"/>
  <c r="AS34" i="17"/>
  <c r="BD34" i="17"/>
  <c r="BE38" i="17"/>
  <c r="BD38" i="17"/>
  <c r="AS36" i="17"/>
  <c r="AW19" i="17"/>
  <c r="BE19" i="17"/>
  <c r="AX19" i="17"/>
  <c r="AZ23" i="17"/>
  <c r="BC23" i="17"/>
  <c r="BB23" i="17"/>
  <c r="BC31" i="17"/>
  <c r="BB31" i="17"/>
  <c r="BA31" i="17"/>
  <c r="AV31" i="17"/>
  <c r="AS35" i="17"/>
  <c r="BE35" i="17"/>
  <c r="AZ35" i="17"/>
  <c r="BR12" i="17"/>
  <c r="BR65" i="17" s="1"/>
  <c r="CA12" i="17"/>
  <c r="CA65" i="17" s="1"/>
  <c r="CC12" i="17"/>
  <c r="CC65" i="17" s="1"/>
  <c r="BA20" i="17"/>
  <c r="AT20" i="17"/>
  <c r="BB20" i="17"/>
  <c r="AU20" i="17"/>
  <c r="AW28" i="17"/>
  <c r="AR28" i="17"/>
  <c r="AY28" i="17"/>
  <c r="BB36" i="17"/>
  <c r="BA36" i="17"/>
  <c r="AZ36" i="17"/>
  <c r="AX54" i="17"/>
  <c r="AW54" i="17"/>
  <c r="BD16" i="17"/>
  <c r="AR16" i="17"/>
  <c r="AZ16" i="17"/>
  <c r="AU16" i="17"/>
  <c r="AW24" i="17"/>
  <c r="BE24" i="17"/>
  <c r="AX24" i="17"/>
  <c r="BE32" i="17"/>
  <c r="AZ32" i="17"/>
  <c r="AR22" i="17"/>
  <c r="BB47" i="17"/>
  <c r="BC47" i="17"/>
  <c r="BD47" i="17"/>
  <c r="BA47" i="17"/>
  <c r="AR47" i="17"/>
  <c r="BE47" i="17"/>
  <c r="AU56" i="17"/>
  <c r="AY56" i="17"/>
  <c r="BC56" i="17"/>
  <c r="AR56" i="17"/>
  <c r="AV56" i="17"/>
  <c r="AZ56" i="17"/>
  <c r="BD56" i="17"/>
  <c r="AW56" i="17"/>
  <c r="BA56" i="17"/>
  <c r="BE56" i="17"/>
  <c r="AT56" i="17"/>
  <c r="AX56" i="17"/>
  <c r="BB56" i="17"/>
  <c r="AS56" i="17"/>
  <c r="BT25" i="17"/>
  <c r="BX25" i="17"/>
  <c r="CB25" i="17"/>
  <c r="BU25" i="17"/>
  <c r="BY25" i="17"/>
  <c r="CC25" i="17"/>
  <c r="BZ25" i="17"/>
  <c r="CA25" i="17"/>
  <c r="BV25" i="17"/>
  <c r="CD25" i="17"/>
  <c r="BS25" i="17"/>
  <c r="BW25" i="17"/>
  <c r="CE25" i="17"/>
  <c r="BR25" i="17"/>
  <c r="BC30" i="17"/>
  <c r="BE30" i="17"/>
  <c r="AS31" i="17"/>
  <c r="AS24" i="17"/>
  <c r="BC24" i="17"/>
  <c r="BB24" i="17"/>
  <c r="CQ26" i="17"/>
  <c r="CE26" i="17"/>
  <c r="BR26" i="17"/>
  <c r="BT15" i="17"/>
  <c r="BT68" i="17" s="1"/>
  <c r="BX15" i="17"/>
  <c r="BX68" i="17" s="1"/>
  <c r="CB15" i="17"/>
  <c r="CB68" i="17" s="1"/>
  <c r="BU15" i="17"/>
  <c r="BU68" i="17" s="1"/>
  <c r="BY15" i="17"/>
  <c r="BY68" i="17" s="1"/>
  <c r="CC15" i="17"/>
  <c r="CC68" i="17" s="1"/>
  <c r="BZ15" i="17"/>
  <c r="BZ68" i="17" s="1"/>
  <c r="CA15" i="17"/>
  <c r="CA68" i="17" s="1"/>
  <c r="BV15" i="17"/>
  <c r="BV68" i="17" s="1"/>
  <c r="CD15" i="17"/>
  <c r="CD68" i="17" s="1"/>
  <c r="BW15" i="17"/>
  <c r="BW68" i="17" s="1"/>
  <c r="CE15" i="17"/>
  <c r="CE68" i="17" s="1"/>
  <c r="BR15" i="17"/>
  <c r="BR68" i="17" s="1"/>
  <c r="BS15" i="17"/>
  <c r="BS68" i="17" s="1"/>
  <c r="BU31" i="17"/>
  <c r="BY31" i="17"/>
  <c r="CC31" i="17"/>
  <c r="BV31" i="17"/>
  <c r="BZ31" i="17"/>
  <c r="CD31" i="17"/>
  <c r="BW31" i="17"/>
  <c r="CE31" i="17"/>
  <c r="BX31" i="17"/>
  <c r="CA31" i="17"/>
  <c r="CB31" i="17"/>
  <c r="BR31" i="17"/>
  <c r="AZ39" i="17"/>
  <c r="BD39" i="17"/>
  <c r="BA39" i="17"/>
  <c r="BE39" i="17"/>
  <c r="BB39" i="17"/>
  <c r="BC39" i="17"/>
  <c r="AR39" i="17"/>
  <c r="AY55" i="17"/>
  <c r="BC55" i="17"/>
  <c r="AZ55" i="17"/>
  <c r="BD55" i="17"/>
  <c r="BA55" i="17"/>
  <c r="BE55" i="17"/>
  <c r="BB55" i="17"/>
  <c r="AR55" i="17"/>
  <c r="AX55" i="17"/>
  <c r="AR13" i="17"/>
  <c r="AT48" i="17"/>
  <c r="AX48" i="17"/>
  <c r="BB48" i="17"/>
  <c r="AR48" i="17"/>
  <c r="AU48" i="17"/>
  <c r="AY48" i="17"/>
  <c r="BC48" i="17"/>
  <c r="AV48" i="17"/>
  <c r="AZ48" i="17"/>
  <c r="BD48" i="17"/>
  <c r="BE48" i="17"/>
  <c r="AS48" i="17"/>
  <c r="AW48" i="17"/>
  <c r="BA48" i="17"/>
  <c r="BT41" i="17"/>
  <c r="BX41" i="17"/>
  <c r="CB41" i="17"/>
  <c r="BU41" i="17"/>
  <c r="BY41" i="17"/>
  <c r="CC41" i="17"/>
  <c r="BZ41" i="17"/>
  <c r="CA41" i="17"/>
  <c r="BV41" i="17"/>
  <c r="CD41" i="17"/>
  <c r="BS41" i="17"/>
  <c r="BW41" i="17"/>
  <c r="CE41" i="17"/>
  <c r="BR41" i="17"/>
  <c r="BU57" i="17"/>
  <c r="BV57" i="17"/>
  <c r="BZ57" i="17"/>
  <c r="CD57" i="17"/>
  <c r="BX57" i="17"/>
  <c r="CC57" i="17"/>
  <c r="BS57" i="17"/>
  <c r="BW57" i="17"/>
  <c r="CE57" i="17"/>
  <c r="BY57" i="17"/>
  <c r="CA57" i="17"/>
  <c r="BT57" i="17"/>
  <c r="CB57" i="17"/>
  <c r="BR57" i="17"/>
  <c r="AR45" i="17"/>
  <c r="BI12" i="17"/>
  <c r="BI65" i="17" s="1"/>
  <c r="CQ50" i="17"/>
  <c r="BT47" i="17"/>
  <c r="BX47" i="17"/>
  <c r="CB47" i="17"/>
  <c r="BU47" i="17"/>
  <c r="BY47" i="17"/>
  <c r="CC47" i="17"/>
  <c r="BV47" i="17"/>
  <c r="BZ47" i="17"/>
  <c r="CD47" i="17"/>
  <c r="CE47" i="17"/>
  <c r="BS47" i="17"/>
  <c r="CA47" i="17"/>
  <c r="BR47" i="17"/>
  <c r="BW47" i="17"/>
  <c r="BU36" i="17"/>
  <c r="BY36" i="17"/>
  <c r="CC36" i="17"/>
  <c r="BV36" i="17"/>
  <c r="BZ36" i="17"/>
  <c r="CD36" i="17"/>
  <c r="CA36" i="17"/>
  <c r="BT36" i="17"/>
  <c r="CB36" i="17"/>
  <c r="BW36" i="17"/>
  <c r="CE36" i="17"/>
  <c r="BX36" i="17"/>
  <c r="BS36" i="17"/>
  <c r="BR36" i="17"/>
  <c r="BT46" i="17"/>
  <c r="BX46" i="17"/>
  <c r="CB46" i="17"/>
  <c r="BU46" i="17"/>
  <c r="BY46" i="17"/>
  <c r="CC46" i="17"/>
  <c r="BV46" i="17"/>
  <c r="BZ46" i="17"/>
  <c r="CD46" i="17"/>
  <c r="CA46" i="17"/>
  <c r="BW46" i="17"/>
  <c r="CE46" i="17"/>
  <c r="BR46" i="17"/>
  <c r="BS46" i="17"/>
  <c r="BT40" i="17"/>
  <c r="BX40" i="17"/>
  <c r="CB40" i="17"/>
  <c r="BU40" i="17"/>
  <c r="BY40" i="17"/>
  <c r="CC40" i="17"/>
  <c r="BV40" i="17"/>
  <c r="CD40" i="17"/>
  <c r="BW40" i="17"/>
  <c r="CE40" i="17"/>
  <c r="BZ40" i="17"/>
  <c r="CA40" i="17"/>
  <c r="BR40" i="17"/>
  <c r="BS40" i="17"/>
  <c r="CB17" i="17"/>
  <c r="BY17" i="17"/>
  <c r="CC17" i="17"/>
  <c r="CD17" i="17"/>
  <c r="CE17" i="17"/>
  <c r="BZ17" i="17"/>
  <c r="BR17" i="17"/>
  <c r="CA17" i="17"/>
  <c r="BU33" i="17"/>
  <c r="BY33" i="17"/>
  <c r="CC33" i="17"/>
  <c r="BV33" i="17"/>
  <c r="BZ33" i="17"/>
  <c r="CD33" i="17"/>
  <c r="BW33" i="17"/>
  <c r="CE33" i="17"/>
  <c r="BX33" i="17"/>
  <c r="CA33" i="17"/>
  <c r="BS33" i="17"/>
  <c r="BT33" i="17"/>
  <c r="CB33" i="17"/>
  <c r="BR33" i="17"/>
  <c r="BC36" i="17"/>
  <c r="BA14" i="17"/>
  <c r="BC14" i="17"/>
  <c r="BD14" i="17"/>
  <c r="AZ18" i="17"/>
  <c r="BC18" i="17"/>
  <c r="AW18" i="17"/>
  <c r="AW22" i="17"/>
  <c r="BE22" i="17"/>
  <c r="AY22" i="17"/>
  <c r="AT26" i="17"/>
  <c r="AU30" i="17"/>
  <c r="AT30" i="17"/>
  <c r="AW30" i="17"/>
  <c r="BC34" i="17"/>
  <c r="BB34" i="17"/>
  <c r="BE34" i="17"/>
  <c r="AZ34" i="17"/>
  <c r="BA38" i="17"/>
  <c r="AZ38" i="17"/>
  <c r="BR42" i="17"/>
  <c r="AS15" i="17"/>
  <c r="AZ19" i="17"/>
  <c r="BC19" i="17"/>
  <c r="AS23" i="17"/>
  <c r="AX23" i="17"/>
  <c r="AY31" i="17"/>
  <c r="AX31" i="17"/>
  <c r="AW31" i="17"/>
  <c r="BC35" i="17"/>
  <c r="BB35" i="17"/>
  <c r="BA35" i="17"/>
  <c r="AV35" i="17"/>
  <c r="CE12" i="17"/>
  <c r="CE65" i="17" s="1"/>
  <c r="CD12" i="17"/>
  <c r="CD65" i="17" s="1"/>
  <c r="BY12" i="17"/>
  <c r="BY65" i="17" s="1"/>
  <c r="AV20" i="17"/>
  <c r="AR20" i="17"/>
  <c r="AW20" i="17"/>
  <c r="BC28" i="17"/>
  <c r="BE28" i="17"/>
  <c r="BD28" i="17"/>
  <c r="AU28" i="17"/>
  <c r="AX36" i="17"/>
  <c r="AW36" i="17"/>
  <c r="AV36" i="17"/>
  <c r="BD54" i="17"/>
  <c r="AX16" i="17"/>
  <c r="BA16" i="17"/>
  <c r="BD24" i="17"/>
  <c r="AR24" i="17"/>
  <c r="AZ24" i="17"/>
  <c r="AT24" i="17"/>
  <c r="CT24" i="17" s="1"/>
  <c r="BA32" i="17"/>
  <c r="AR32" i="17"/>
  <c r="BB38" i="17"/>
  <c r="BT24" i="17"/>
  <c r="BX24" i="17"/>
  <c r="CB24" i="17"/>
  <c r="BU24" i="17"/>
  <c r="BY24" i="17"/>
  <c r="CC24" i="17"/>
  <c r="BV24" i="17"/>
  <c r="CD24" i="17"/>
  <c r="BW24" i="17"/>
  <c r="CE24" i="17"/>
  <c r="BZ24" i="17"/>
  <c r="CA24" i="17"/>
  <c r="BR24" i="17"/>
  <c r="BS24" i="17"/>
  <c r="BR44" i="17"/>
  <c r="CQ16" i="17"/>
  <c r="BT16" i="17"/>
  <c r="BX16" i="17"/>
  <c r="CB16" i="17"/>
  <c r="BU16" i="17"/>
  <c r="BY16" i="17"/>
  <c r="CC16" i="17"/>
  <c r="BV16" i="17"/>
  <c r="CD16" i="17"/>
  <c r="BW16" i="17"/>
  <c r="CE16" i="17"/>
  <c r="BZ16" i="17"/>
  <c r="BR16" i="17"/>
  <c r="BS16" i="17"/>
  <c r="CA16" i="17"/>
  <c r="AZ33" i="17"/>
  <c r="BD33" i="17"/>
  <c r="BA33" i="17"/>
  <c r="BE33" i="17"/>
  <c r="AR33" i="17"/>
  <c r="BB33" i="17"/>
  <c r="BC33" i="17"/>
  <c r="BB58" i="17"/>
  <c r="BC58" i="17"/>
  <c r="BD58" i="17"/>
  <c r="AR58" i="17"/>
  <c r="BE58" i="17"/>
  <c r="AR14" i="17"/>
  <c r="AT25" i="17"/>
  <c r="AX25" i="17"/>
  <c r="BB25" i="17"/>
  <c r="AY25" i="17"/>
  <c r="BD25" i="17"/>
  <c r="AS25" i="17"/>
  <c r="AU25" i="17"/>
  <c r="AZ25" i="17"/>
  <c r="BE25" i="17"/>
  <c r="AV25" i="17"/>
  <c r="BA25" i="17"/>
  <c r="AR25" i="17"/>
  <c r="AW25" i="17"/>
  <c r="BC25" i="17"/>
  <c r="CQ14" i="17"/>
  <c r="BT14" i="17"/>
  <c r="BX14" i="17"/>
  <c r="CB14" i="17"/>
  <c r="BU14" i="17"/>
  <c r="BY14" i="17"/>
  <c r="CC14" i="17"/>
  <c r="BV14" i="17"/>
  <c r="CD14" i="17"/>
  <c r="BW14" i="17"/>
  <c r="CE14" i="17"/>
  <c r="BZ14" i="17"/>
  <c r="BR14" i="17"/>
  <c r="CA14" i="17"/>
  <c r="BS14" i="17"/>
  <c r="CQ30" i="17"/>
  <c r="BU30" i="17"/>
  <c r="BY30" i="17"/>
  <c r="CC30" i="17"/>
  <c r="BV30" i="17"/>
  <c r="BZ30" i="17"/>
  <c r="CD30" i="17"/>
  <c r="CA30" i="17"/>
  <c r="BT30" i="17"/>
  <c r="CB30" i="17"/>
  <c r="BW30" i="17"/>
  <c r="CE30" i="17"/>
  <c r="BX30" i="17"/>
  <c r="BR30" i="17"/>
  <c r="BS30" i="17"/>
  <c r="CQ19" i="17"/>
  <c r="BX19" i="17"/>
  <c r="CB19" i="17"/>
  <c r="BY19" i="17"/>
  <c r="CC19" i="17"/>
  <c r="BZ19" i="17"/>
  <c r="CA19" i="17"/>
  <c r="CD19" i="17"/>
  <c r="BR19" i="17"/>
  <c r="CE19" i="17"/>
  <c r="BW19" i="17"/>
  <c r="CQ35" i="17"/>
  <c r="BU35" i="17"/>
  <c r="BY35" i="17"/>
  <c r="CC35" i="17"/>
  <c r="BV35" i="17"/>
  <c r="BZ35" i="17"/>
  <c r="CD35" i="17"/>
  <c r="BW35" i="17"/>
  <c r="CE35" i="17"/>
  <c r="BX35" i="17"/>
  <c r="CA35" i="17"/>
  <c r="BS35" i="17"/>
  <c r="BT35" i="17"/>
  <c r="BR35" i="17"/>
  <c r="CB35" i="17"/>
  <c r="AT43" i="17"/>
  <c r="AX43" i="17"/>
  <c r="BB43" i="17"/>
  <c r="AU43" i="17"/>
  <c r="AY43" i="17"/>
  <c r="BC43" i="17"/>
  <c r="AV43" i="17"/>
  <c r="AZ43" i="17"/>
  <c r="BD43" i="17"/>
  <c r="AS43" i="17"/>
  <c r="BE43" i="17"/>
  <c r="AW43" i="17"/>
  <c r="BA43" i="17"/>
  <c r="AR43" i="17"/>
  <c r="AW12" i="17"/>
  <c r="BA12" i="17"/>
  <c r="BE12" i="17"/>
  <c r="AU12" i="17"/>
  <c r="AZ12" i="17"/>
  <c r="AV12" i="17"/>
  <c r="BB12" i="17"/>
  <c r="AX12" i="17"/>
  <c r="BC12" i="17"/>
  <c r="AS12" i="17"/>
  <c r="AT12" i="17"/>
  <c r="AY12" i="17"/>
  <c r="BD12" i="17"/>
  <c r="AR12" i="17"/>
  <c r="CQ28" i="17"/>
  <c r="BU28" i="17"/>
  <c r="BY28" i="17"/>
  <c r="CC28" i="17"/>
  <c r="BV28" i="17"/>
  <c r="BZ28" i="17"/>
  <c r="CD28" i="17"/>
  <c r="CA28" i="17"/>
  <c r="BT28" i="17"/>
  <c r="CB28" i="17"/>
  <c r="BW28" i="17"/>
  <c r="CE28" i="17"/>
  <c r="BS28" i="17"/>
  <c r="BX28" i="17"/>
  <c r="BR28" i="17"/>
  <c r="AV29" i="17"/>
  <c r="AZ29" i="17"/>
  <c r="BD29" i="17"/>
  <c r="AS29" i="17"/>
  <c r="AW29" i="17"/>
  <c r="BA29" i="17"/>
  <c r="BE29" i="17"/>
  <c r="AR29" i="17"/>
  <c r="AT29" i="17"/>
  <c r="AX29" i="17"/>
  <c r="BB29" i="17"/>
  <c r="AU29" i="17"/>
  <c r="AY29" i="17"/>
  <c r="BC29" i="17"/>
  <c r="AR52" i="17"/>
  <c r="BV45" i="17"/>
  <c r="BZ45" i="17"/>
  <c r="CD45" i="17"/>
  <c r="BW45" i="17"/>
  <c r="CA45" i="17"/>
  <c r="CE45" i="17"/>
  <c r="BX45" i="17"/>
  <c r="BY45" i="17"/>
  <c r="BT45" i="17"/>
  <c r="CB45" i="17"/>
  <c r="BS45" i="17"/>
  <c r="CC45" i="17"/>
  <c r="BR45" i="17"/>
  <c r="BU45" i="17"/>
  <c r="AY17" i="17"/>
  <c r="BC17" i="17"/>
  <c r="BB17" i="17"/>
  <c r="BD17" i="17"/>
  <c r="AZ17" i="17"/>
  <c r="BE17" i="17"/>
  <c r="AR17" i="17"/>
  <c r="BA17" i="17"/>
  <c r="BA49" i="17"/>
  <c r="BE49" i="17"/>
  <c r="AX49" i="17"/>
  <c r="BB49" i="17"/>
  <c r="AR49" i="17"/>
  <c r="AY49" i="17"/>
  <c r="BC49" i="17"/>
  <c r="AZ49" i="17"/>
  <c r="BD49" i="17"/>
  <c r="BK45" i="17"/>
  <c r="CQ36" i="17"/>
  <c r="BV58" i="17"/>
  <c r="BZ58" i="17"/>
  <c r="CD58" i="17"/>
  <c r="BW58" i="17"/>
  <c r="CB58" i="17"/>
  <c r="BY58" i="17"/>
  <c r="BR58" i="17"/>
  <c r="BT58" i="17"/>
  <c r="CA58" i="17"/>
  <c r="BS58" i="17"/>
  <c r="BU58" i="17"/>
  <c r="CC58" i="17"/>
  <c r="BX58" i="17"/>
  <c r="CE58" i="17"/>
  <c r="BU51" i="17"/>
  <c r="BY51" i="17"/>
  <c r="CC51" i="17"/>
  <c r="BV51" i="17"/>
  <c r="BZ51" i="17"/>
  <c r="CD51" i="17"/>
  <c r="BX51" i="17"/>
  <c r="BS51" i="17"/>
  <c r="BT51" i="17"/>
  <c r="CE51" i="17"/>
  <c r="BW51" i="17"/>
  <c r="CA51" i="17"/>
  <c r="BR51" i="17"/>
  <c r="CB51" i="17"/>
  <c r="AT42" i="17"/>
  <c r="AX42" i="17"/>
  <c r="BB42" i="17"/>
  <c r="AU42" i="17"/>
  <c r="AY42" i="17"/>
  <c r="BC42" i="17"/>
  <c r="AS42" i="17"/>
  <c r="AV42" i="17"/>
  <c r="AZ42" i="17"/>
  <c r="BD42" i="17"/>
  <c r="AR42" i="17"/>
  <c r="BA42" i="17"/>
  <c r="BE42" i="17"/>
  <c r="AW42" i="17"/>
  <c r="BX48" i="17"/>
  <c r="CB48" i="17"/>
  <c r="BU48" i="17"/>
  <c r="BY48" i="17"/>
  <c r="CC48" i="17"/>
  <c r="BV48" i="17"/>
  <c r="BZ48" i="17"/>
  <c r="CD48" i="17"/>
  <c r="BW48" i="17"/>
  <c r="BR48" i="17"/>
  <c r="CA48" i="17"/>
  <c r="CE48" i="17"/>
  <c r="BT21" i="17"/>
  <c r="BX21" i="17"/>
  <c r="CB21" i="17"/>
  <c r="BU21" i="17"/>
  <c r="BY21" i="17"/>
  <c r="CC21" i="17"/>
  <c r="BZ21" i="17"/>
  <c r="CA21" i="17"/>
  <c r="BV21" i="17"/>
  <c r="CD21" i="17"/>
  <c r="BW21" i="17"/>
  <c r="BS21" i="17"/>
  <c r="BR21" i="17"/>
  <c r="CE21" i="17"/>
  <c r="BU37" i="17"/>
  <c r="BY37" i="17"/>
  <c r="CC37" i="17"/>
  <c r="BV37" i="17"/>
  <c r="BZ37" i="17"/>
  <c r="CD37" i="17"/>
  <c r="BW37" i="17"/>
  <c r="CE37" i="17"/>
  <c r="BX37" i="17"/>
  <c r="CA37" i="17"/>
  <c r="BT37" i="17"/>
  <c r="BS37" i="17"/>
  <c r="CB37" i="17"/>
  <c r="BR37" i="17"/>
  <c r="BT20" i="17"/>
  <c r="BX20" i="17"/>
  <c r="CB20" i="17"/>
  <c r="BU20" i="17"/>
  <c r="BY20" i="17"/>
  <c r="CC20" i="17"/>
  <c r="BV20" i="17"/>
  <c r="CD20" i="17"/>
  <c r="BW20" i="17"/>
  <c r="CE20" i="17"/>
  <c r="BZ20" i="17"/>
  <c r="BR20" i="17"/>
  <c r="BS20" i="17"/>
  <c r="CA20" i="17"/>
  <c r="AS28" i="17"/>
  <c r="AX38" i="17"/>
  <c r="AR18" i="17"/>
  <c r="BE14" i="17"/>
  <c r="AX14" i="17"/>
  <c r="AX18" i="17"/>
  <c r="BD22" i="17"/>
  <c r="AS22" i="17"/>
  <c r="AZ22" i="17"/>
  <c r="AR30" i="17"/>
  <c r="AY34" i="17"/>
  <c r="AX34" i="17"/>
  <c r="BA34" i="17"/>
  <c r="BC54" i="17"/>
  <c r="BA19" i="17"/>
  <c r="AR19" i="17"/>
  <c r="BD23" i="17"/>
  <c r="AU31" i="17"/>
  <c r="AY35" i="17"/>
  <c r="AX35" i="17"/>
  <c r="BS12" i="17"/>
  <c r="BS65" i="17" s="1"/>
  <c r="BW12" i="17"/>
  <c r="BW65" i="17" s="1"/>
  <c r="BZ12" i="17"/>
  <c r="BZ65" i="17" s="1"/>
  <c r="BU12" i="17"/>
  <c r="BU65" i="17" s="1"/>
  <c r="BE20" i="17"/>
  <c r="BD20" i="17"/>
  <c r="AX28" i="17"/>
  <c r="BA28" i="17"/>
  <c r="AY36" i="17"/>
  <c r="CY89" i="17" s="1"/>
  <c r="AT36" i="17"/>
  <c r="CT89" i="17" s="1"/>
  <c r="AR54" i="17"/>
  <c r="BE54" i="17"/>
  <c r="BB16" i="17"/>
  <c r="AV16" i="17"/>
  <c r="AY24" i="17"/>
  <c r="BA24" i="17"/>
  <c r="BB32" i="17"/>
  <c r="BC32" i="17"/>
  <c r="DF30" i="17"/>
  <c r="DF15" i="17"/>
  <c r="BK42" i="17"/>
  <c r="CQ42" i="17"/>
  <c r="CI31" i="17"/>
  <c r="CG38" i="17"/>
  <c r="CH45" i="17"/>
  <c r="CG56" i="17"/>
  <c r="CH15" i="17"/>
  <c r="CG36" i="17"/>
  <c r="CJ13" i="17"/>
  <c r="CG21" i="17"/>
  <c r="CG32" i="17"/>
  <c r="CI39" i="17"/>
  <c r="CG49" i="17"/>
  <c r="DF57" i="17"/>
  <c r="CH37" i="17"/>
  <c r="DF52" i="17"/>
  <c r="AJ52" i="17"/>
  <c r="CQ58" i="17"/>
  <c r="CG20" i="17"/>
  <c r="CJ39" i="17"/>
  <c r="CG15" i="17"/>
  <c r="CI22" i="17"/>
  <c r="CG40" i="17"/>
  <c r="CH52" i="17"/>
  <c r="DF41" i="17"/>
  <c r="CG14" i="17"/>
  <c r="CG41" i="17"/>
  <c r="DF22" i="17"/>
  <c r="DF39" i="17"/>
  <c r="BH36" i="17"/>
  <c r="AJ22" i="17"/>
  <c r="CQ54" i="17"/>
  <c r="BG48" i="17"/>
  <c r="CG42" i="17"/>
  <c r="CG52" i="17"/>
  <c r="CG25" i="17"/>
  <c r="CJ44" i="17"/>
  <c r="CG16" i="17"/>
  <c r="CG37" i="17"/>
  <c r="CH42" i="17"/>
  <c r="CH56" i="17"/>
  <c r="CG18" i="17"/>
  <c r="CI52" i="17"/>
  <c r="G14" i="18"/>
  <c r="H14" i="18" s="1"/>
  <c r="I14" i="18" s="1"/>
  <c r="J14" i="18" s="1"/>
  <c r="K14" i="18" s="1"/>
  <c r="L14" i="18" s="1"/>
  <c r="M14" i="18" s="1"/>
  <c r="AN32" i="17"/>
  <c r="CM32" i="17"/>
  <c r="DE36" i="17"/>
  <c r="DF31" i="17"/>
  <c r="AJ31" i="17"/>
  <c r="CQ47" i="17"/>
  <c r="CQ21" i="17"/>
  <c r="CQ40" i="17"/>
  <c r="CQ37" i="17"/>
  <c r="CQ33" i="17"/>
  <c r="BI21" i="17"/>
  <c r="AI58" i="17"/>
  <c r="CH58" i="17"/>
  <c r="CJ56" i="17"/>
  <c r="DF18" i="17"/>
  <c r="DF34" i="17"/>
  <c r="AG34" i="17"/>
  <c r="BK22" i="17"/>
  <c r="CR38" i="17"/>
  <c r="DF19" i="17"/>
  <c r="AH19" i="17"/>
  <c r="DF35" i="17"/>
  <c r="AH35" i="17"/>
  <c r="CR27" i="17"/>
  <c r="DF28" i="17"/>
  <c r="AG28" i="17"/>
  <c r="CQ25" i="17"/>
  <c r="CQ51" i="17"/>
  <c r="CQ44" i="17"/>
  <c r="AK44" i="17"/>
  <c r="DF12" i="17"/>
  <c r="AH12" i="17"/>
  <c r="DF37" i="17"/>
  <c r="AJ37" i="17"/>
  <c r="DF54" i="17"/>
  <c r="CW53" i="17"/>
  <c r="BI53" i="17"/>
  <c r="CQ41" i="17"/>
  <c r="AJ41" i="17"/>
  <c r="CQ57" i="17"/>
  <c r="AI57" i="17"/>
  <c r="DF25" i="17"/>
  <c r="AH25" i="17"/>
  <c r="DF51" i="17"/>
  <c r="BH55" i="17"/>
  <c r="BH43" i="17"/>
  <c r="CI41" i="17"/>
  <c r="CQ18" i="17"/>
  <c r="CQ22" i="17"/>
  <c r="CV34" i="17"/>
  <c r="CW34" i="17"/>
  <c r="CX24" i="17"/>
  <c r="BN24" i="17"/>
  <c r="BO24" i="17"/>
  <c r="BL24" i="17"/>
  <c r="BP24" i="17"/>
  <c r="BM24" i="17"/>
  <c r="BK44" i="17"/>
  <c r="CQ53" i="17"/>
  <c r="CU53" i="17"/>
  <c r="CV53" i="17"/>
  <c r="AI53" i="17"/>
  <c r="DF40" i="17"/>
  <c r="AI18" i="17"/>
  <c r="CH18" i="17"/>
  <c r="CJ52" i="17"/>
  <c r="DF56" i="17"/>
  <c r="DF38" i="17"/>
  <c r="AJ38" i="17"/>
  <c r="BI26" i="17"/>
  <c r="DF23" i="17"/>
  <c r="DF16" i="17"/>
  <c r="DF32" i="17"/>
  <c r="CQ39" i="17"/>
  <c r="CQ55" i="17"/>
  <c r="DF17" i="17"/>
  <c r="AH17" i="17"/>
  <c r="CQ13" i="17"/>
  <c r="CR13" i="17"/>
  <c r="AK13" i="17"/>
  <c r="CQ48" i="17"/>
  <c r="CX48" i="17"/>
  <c r="CV48" i="17"/>
  <c r="AG48" i="17"/>
  <c r="DF42" i="17"/>
  <c r="DF58" i="17"/>
  <c r="DF29" i="17"/>
  <c r="AH29" i="17"/>
  <c r="BJ41" i="17"/>
  <c r="BI57" i="17"/>
  <c r="CQ45" i="17"/>
  <c r="DF55" i="17"/>
  <c r="AH55" i="17"/>
  <c r="BH25" i="17"/>
  <c r="CU34" i="17"/>
  <c r="AH23" i="17"/>
  <c r="CI26" i="17"/>
  <c r="AI30" i="17"/>
  <c r="AM39" i="17"/>
  <c r="AI54" i="17"/>
  <c r="DC24" i="17"/>
  <c r="DD34" i="17"/>
  <c r="CQ34" i="17"/>
  <c r="CQ27" i="17"/>
  <c r="AK15" i="17"/>
  <c r="AL45" i="17"/>
  <c r="AK42" i="17"/>
  <c r="CQ31" i="17"/>
  <c r="CY34" i="17"/>
  <c r="DF14" i="17"/>
  <c r="AJ14" i="17"/>
  <c r="DF24" i="17"/>
  <c r="AG24" i="17"/>
  <c r="CQ56" i="17"/>
  <c r="CX56" i="17"/>
  <c r="AL56" i="17"/>
  <c r="DA56" i="17"/>
  <c r="DF21" i="17"/>
  <c r="AI21" i="17"/>
  <c r="DF47" i="17"/>
  <c r="AH47" i="17"/>
  <c r="CJ22" i="17"/>
  <c r="CQ24" i="17"/>
  <c r="AH50" i="17"/>
  <c r="DF26" i="17"/>
  <c r="DF27" i="17"/>
  <c r="AJ27" i="17"/>
  <c r="DF20" i="17"/>
  <c r="CW20" i="17"/>
  <c r="AJ20" i="17"/>
  <c r="DF36" i="17"/>
  <c r="AH36" i="17"/>
  <c r="CQ43" i="17"/>
  <c r="CQ12" i="17"/>
  <c r="AN12" i="17"/>
  <c r="AO12" i="17"/>
  <c r="AM12" i="17"/>
  <c r="AL12" i="17"/>
  <c r="AP12" i="17"/>
  <c r="DF33" i="17"/>
  <c r="AH33" i="17"/>
  <c r="CQ29" i="17"/>
  <c r="CQ52" i="17"/>
  <c r="DF46" i="17"/>
  <c r="AH46" i="17"/>
  <c r="DF48" i="17"/>
  <c r="CQ17" i="17"/>
  <c r="CQ49" i="17"/>
  <c r="DF43" i="17"/>
  <c r="AH43" i="17"/>
  <c r="BJ20" i="17"/>
  <c r="AH40" i="17"/>
  <c r="AH51" i="17"/>
  <c r="CQ32" i="17"/>
  <c r="DB36" i="17"/>
  <c r="DA36" i="17"/>
  <c r="BH17" i="17"/>
  <c r="BJ37" i="17"/>
  <c r="AJ16" i="17"/>
  <c r="CS24" i="17"/>
  <c r="AI49" i="17"/>
  <c r="CH49" i="17"/>
  <c r="CQ38" i="17"/>
  <c r="CQ15" i="17"/>
  <c r="BM119" i="22" l="1"/>
  <c r="BM125" i="22" s="1"/>
  <c r="BM124" i="22"/>
  <c r="CM27" i="24"/>
  <c r="CJ104" i="22" s="1"/>
  <c r="CJ105" i="22" s="1"/>
  <c r="BA76" i="24"/>
  <c r="BA27" i="24" s="1"/>
  <c r="AX104" i="22" s="1"/>
  <c r="AX105" i="22" s="1"/>
  <c r="AX106" i="22" s="1"/>
  <c r="AX107" i="22" s="1"/>
  <c r="AZ75" i="24"/>
  <c r="AM81" i="24"/>
  <c r="AM27" i="24"/>
  <c r="BQ76" i="24"/>
  <c r="AS75" i="24"/>
  <c r="AS76" i="24" s="1"/>
  <c r="AS27" i="24" s="1"/>
  <c r="AP104" i="22" s="1"/>
  <c r="AP105" i="22" s="1"/>
  <c r="AP106" i="22" s="1"/>
  <c r="AP107" i="22" s="1"/>
  <c r="AX75" i="24"/>
  <c r="AX76" i="24" s="1"/>
  <c r="AX27" i="24" s="1"/>
  <c r="AU104" i="22" s="1"/>
  <c r="AU105" i="22" s="1"/>
  <c r="AU106" i="22" s="1"/>
  <c r="AU107" i="22" s="1"/>
  <c r="BV75" i="24"/>
  <c r="AW76" i="24"/>
  <c r="AW27" i="24" s="1"/>
  <c r="AT104" i="22" s="1"/>
  <c r="AT105" i="22" s="1"/>
  <c r="AT106" i="22" s="1"/>
  <c r="AT107" i="22" s="1"/>
  <c r="AV75" i="24"/>
  <c r="AV76" i="24" s="1"/>
  <c r="AV27" i="24" s="1"/>
  <c r="AS104" i="22" s="1"/>
  <c r="AS105" i="22" s="1"/>
  <c r="AS106" i="22" s="1"/>
  <c r="AS107" i="22" s="1"/>
  <c r="BS75" i="24"/>
  <c r="AZ76" i="24"/>
  <c r="AZ27" i="24" s="1"/>
  <c r="AW104" i="22" s="1"/>
  <c r="AW105" i="22" s="1"/>
  <c r="AW106" i="22" s="1"/>
  <c r="AW107" i="22" s="1"/>
  <c r="AY75" i="24"/>
  <c r="AY76" i="24" s="1"/>
  <c r="AY27" i="24" s="1"/>
  <c r="AV104" i="22" s="1"/>
  <c r="AV105" i="22" s="1"/>
  <c r="AV106" i="22" s="1"/>
  <c r="AV107" i="22" s="1"/>
  <c r="AU76" i="24"/>
  <c r="AU27" i="24" s="1"/>
  <c r="AR104" i="22" s="1"/>
  <c r="AR105" i="22" s="1"/>
  <c r="AR106" i="22" s="1"/>
  <c r="AR107" i="22" s="1"/>
  <c r="AT75" i="24"/>
  <c r="AT76" i="24" s="1"/>
  <c r="AT27" i="24" s="1"/>
  <c r="AQ104" i="22" s="1"/>
  <c r="AQ105" i="22" s="1"/>
  <c r="AQ106" i="22" s="1"/>
  <c r="AQ107" i="22" s="1"/>
  <c r="BC104" i="22"/>
  <c r="BC105" i="22" s="1"/>
  <c r="BC106" i="22" s="1"/>
  <c r="BC107" i="22" s="1"/>
  <c r="CJ27" i="24"/>
  <c r="CG104" i="22" s="1"/>
  <c r="CG105" i="22" s="1"/>
  <c r="CG106" i="22" s="1"/>
  <c r="BW75" i="24"/>
  <c r="CL76" i="24"/>
  <c r="BH27" i="24"/>
  <c r="CO76" i="24"/>
  <c r="BK27" i="24"/>
  <c r="CB75" i="24"/>
  <c r="S76" i="24"/>
  <c r="S27" i="24" s="1"/>
  <c r="P104" i="22" s="1"/>
  <c r="P105" i="22" s="1"/>
  <c r="CH75" i="24"/>
  <c r="Z76" i="24"/>
  <c r="BJ53" i="17"/>
  <c r="AS19" i="17"/>
  <c r="CZ22" i="17"/>
  <c r="CZ20" i="17"/>
  <c r="DB20" i="17"/>
  <c r="CW36" i="17"/>
  <c r="CW89" i="17"/>
  <c r="AT23" i="17"/>
  <c r="BS42" i="17"/>
  <c r="DE34" i="17"/>
  <c r="DC36" i="17"/>
  <c r="DC89" i="17"/>
  <c r="BS17" i="17"/>
  <c r="CR48" i="17"/>
  <c r="AS13" i="17"/>
  <c r="CW56" i="17"/>
  <c r="DB89" i="17"/>
  <c r="CS89" i="17"/>
  <c r="AS50" i="17"/>
  <c r="BS13" i="17"/>
  <c r="CT110" i="17"/>
  <c r="CS110" i="17"/>
  <c r="BT23" i="17"/>
  <c r="BH24" i="17"/>
  <c r="BI18" i="17"/>
  <c r="BK27" i="17"/>
  <c r="BJ30" i="17"/>
  <c r="BI19" i="17"/>
  <c r="CK42" i="17"/>
  <c r="CY24" i="17"/>
  <c r="AS54" i="17"/>
  <c r="BJ57" i="17"/>
  <c r="CP24" i="17"/>
  <c r="BS48" i="17"/>
  <c r="BS19" i="17"/>
  <c r="AT31" i="17"/>
  <c r="AS47" i="17"/>
  <c r="DD110" i="17"/>
  <c r="AS41" i="17"/>
  <c r="BH28" i="17"/>
  <c r="CM24" i="17"/>
  <c r="BI55" i="17"/>
  <c r="AL44" i="17"/>
  <c r="BI36" i="17"/>
  <c r="CH89" i="17"/>
  <c r="BK20" i="17"/>
  <c r="BI25" i="17"/>
  <c r="BH48" i="17"/>
  <c r="CU24" i="17"/>
  <c r="CX36" i="17"/>
  <c r="CX89" i="17"/>
  <c r="DB34" i="17"/>
  <c r="BK37" i="17"/>
  <c r="BK41" i="17"/>
  <c r="BJ26" i="17"/>
  <c r="BL44" i="17"/>
  <c r="CL24" i="17"/>
  <c r="AK41" i="17"/>
  <c r="BL22" i="17"/>
  <c r="BJ21" i="17"/>
  <c r="DE20" i="17"/>
  <c r="AS18" i="17"/>
  <c r="CS20" i="17"/>
  <c r="CY20" i="17"/>
  <c r="CT20" i="17"/>
  <c r="CR42" i="17"/>
  <c r="CR58" i="17"/>
  <c r="BL45" i="17"/>
  <c r="AS52" i="17"/>
  <c r="BI23" i="17"/>
  <c r="AS27" i="17"/>
  <c r="BK38" i="17"/>
  <c r="CN24" i="17"/>
  <c r="AJ57" i="17"/>
  <c r="CI110" i="17"/>
  <c r="AS58" i="17"/>
  <c r="AS17" i="17"/>
  <c r="AS45" i="17"/>
  <c r="BS31" i="17"/>
  <c r="CH55" i="17"/>
  <c r="BI17" i="17"/>
  <c r="CS15" i="17"/>
  <c r="CI21" i="17"/>
  <c r="CR56" i="17"/>
  <c r="CG48" i="17"/>
  <c r="CK13" i="17"/>
  <c r="CO24" i="17"/>
  <c r="BI43" i="17"/>
  <c r="DE22" i="17"/>
  <c r="AK22" i="17"/>
  <c r="AK52" i="17"/>
  <c r="BL42" i="17"/>
  <c r="AS30" i="17"/>
  <c r="CU20" i="17"/>
  <c r="AS14" i="17"/>
  <c r="AS33" i="17"/>
  <c r="BS44" i="17"/>
  <c r="CZ24" i="17"/>
  <c r="AS32" i="17"/>
  <c r="DC34" i="17"/>
  <c r="AU26" i="17"/>
  <c r="DD48" i="17"/>
  <c r="CY48" i="17"/>
  <c r="AS55" i="17"/>
  <c r="AS39" i="17"/>
  <c r="CR15" i="17"/>
  <c r="CS56" i="17"/>
  <c r="CZ56" i="17"/>
  <c r="CY56" i="17"/>
  <c r="CR22" i="17"/>
  <c r="DE24" i="17"/>
  <c r="AS16" i="17"/>
  <c r="CZ89" i="17"/>
  <c r="DA110" i="17"/>
  <c r="CZ110" i="17"/>
  <c r="CY110" i="17"/>
  <c r="CT53" i="17"/>
  <c r="AS44" i="17"/>
  <c r="AS51" i="17"/>
  <c r="BS27" i="17"/>
  <c r="DB22" i="17"/>
  <c r="DE53" i="17"/>
  <c r="AS21" i="17"/>
  <c r="BS18" i="17"/>
  <c r="DE89" i="17"/>
  <c r="CU36" i="17"/>
  <c r="CU89" i="17"/>
  <c r="AJ26" i="17"/>
  <c r="CX20" i="17"/>
  <c r="BK31" i="17"/>
  <c r="BK54" i="17"/>
  <c r="BI33" i="17"/>
  <c r="BK56" i="17"/>
  <c r="BK16" i="17"/>
  <c r="BK52" i="17"/>
  <c r="BN39" i="17"/>
  <c r="CV89" i="17"/>
  <c r="AT15" i="17"/>
  <c r="CZ34" i="17"/>
  <c r="BS26" i="17"/>
  <c r="DB56" i="17"/>
  <c r="CU56" i="17"/>
  <c r="DA89" i="17"/>
  <c r="CX110" i="17"/>
  <c r="CW110" i="17"/>
  <c r="CV110" i="17"/>
  <c r="CU110" i="17"/>
  <c r="BS38" i="17"/>
  <c r="DA22" i="17"/>
  <c r="DC53" i="17"/>
  <c r="CP20" i="17"/>
  <c r="CN20" i="17"/>
  <c r="CH57" i="17"/>
  <c r="BI51" i="17"/>
  <c r="BH34" i="17"/>
  <c r="BJ58" i="17"/>
  <c r="BI47" i="17"/>
  <c r="BK14" i="17"/>
  <c r="BJ46" i="17"/>
  <c r="BI35" i="17"/>
  <c r="BS22" i="17"/>
  <c r="AS38" i="17"/>
  <c r="CO20" i="17"/>
  <c r="BL13" i="17"/>
  <c r="BL15" i="17"/>
  <c r="BL68" i="17" s="1"/>
  <c r="BJ50" i="17"/>
  <c r="BI40" i="17"/>
  <c r="BN32" i="17"/>
  <c r="BI29" i="17"/>
  <c r="F144" i="22"/>
  <c r="AC107" i="22"/>
  <c r="Z107" i="22"/>
  <c r="AD107" i="22"/>
  <c r="AB106" i="22"/>
  <c r="AP95" i="22"/>
  <c r="BS133" i="22"/>
  <c r="AN135" i="22"/>
  <c r="AO134" i="22"/>
  <c r="BQ135" i="22"/>
  <c r="I135" i="22"/>
  <c r="J134" i="22"/>
  <c r="AP133" i="22"/>
  <c r="K133" i="22"/>
  <c r="BR134" i="22"/>
  <c r="X106" i="22"/>
  <c r="AF107" i="22"/>
  <c r="CK106" i="22"/>
  <c r="AE106" i="22"/>
  <c r="AA107" i="22"/>
  <c r="Y107" i="22"/>
  <c r="J106" i="22"/>
  <c r="F106" i="22"/>
  <c r="CN106" i="22"/>
  <c r="L95" i="22"/>
  <c r="CH106" i="22"/>
  <c r="BR105" i="22"/>
  <c r="M95" i="22"/>
  <c r="BZ74" i="24"/>
  <c r="BS76" i="24"/>
  <c r="F123" i="22"/>
  <c r="CM105" i="22"/>
  <c r="K105" i="22"/>
  <c r="H105" i="22"/>
  <c r="BO105" i="22"/>
  <c r="CF105" i="22"/>
  <c r="BO122" i="22"/>
  <c r="BV27" i="24"/>
  <c r="BS104" i="22" s="1"/>
  <c r="BS27" i="24"/>
  <c r="BP104" i="22" s="1"/>
  <c r="CD75" i="24"/>
  <c r="K81" i="24"/>
  <c r="BV76" i="24"/>
  <c r="J32" i="24"/>
  <c r="BS110" i="24"/>
  <c r="L110" i="24"/>
  <c r="BX105" i="24"/>
  <c r="CC105" i="24"/>
  <c r="CE105" i="24"/>
  <c r="BY105" i="24"/>
  <c r="BZ95" i="22"/>
  <c r="L76" i="24"/>
  <c r="L27" i="24" s="1"/>
  <c r="I104" i="22" s="1"/>
  <c r="CA75" i="24"/>
  <c r="O76" i="24"/>
  <c r="O27" i="24" s="1"/>
  <c r="L104" i="22" s="1"/>
  <c r="BY75" i="24"/>
  <c r="BX74" i="24"/>
  <c r="CC75" i="24"/>
  <c r="CB74" i="24"/>
  <c r="CE75" i="24"/>
  <c r="CD74" i="24"/>
  <c r="BX75" i="24"/>
  <c r="BW74" i="24"/>
  <c r="S95" i="22"/>
  <c r="Q95" i="22"/>
  <c r="BT94" i="22"/>
  <c r="P19" i="14"/>
  <c r="BX19" i="14" s="1"/>
  <c r="AV95" i="22"/>
  <c r="AS95" i="22"/>
  <c r="BS95" i="22"/>
  <c r="CA94" i="22"/>
  <c r="BP95" i="22"/>
  <c r="BW95" i="22"/>
  <c r="BU94" i="22"/>
  <c r="BY94" i="22"/>
  <c r="AQ95" i="22"/>
  <c r="AW95" i="22"/>
  <c r="AU95" i="22"/>
  <c r="CW24" i="17"/>
  <c r="CV24" i="17"/>
  <c r="DD53" i="17"/>
  <c r="DB53" i="17"/>
  <c r="DA34" i="17"/>
  <c r="CR16" i="17"/>
  <c r="DA24" i="17"/>
  <c r="DD24" i="17"/>
  <c r="DC48" i="17"/>
  <c r="DB48" i="17"/>
  <c r="DD36" i="17"/>
  <c r="BG59" i="17"/>
  <c r="AK150" i="22" s="1"/>
  <c r="BY150" i="22"/>
  <c r="Q150" i="22"/>
  <c r="CQ59" i="17"/>
  <c r="CX34" i="17"/>
  <c r="DE48" i="17"/>
  <c r="CR14" i="17"/>
  <c r="CR54" i="17"/>
  <c r="CR50" i="17"/>
  <c r="CK45" i="17"/>
  <c r="DA48" i="17"/>
  <c r="CT56" i="17"/>
  <c r="DD56" i="17"/>
  <c r="DC56" i="17"/>
  <c r="CR53" i="17"/>
  <c r="CS53" i="17"/>
  <c r="AF150" i="22"/>
  <c r="CN150" i="22"/>
  <c r="AG59" i="17"/>
  <c r="CR32" i="17"/>
  <c r="AL13" i="17"/>
  <c r="CV56" i="17"/>
  <c r="BT132" i="22"/>
  <c r="L132" i="22"/>
  <c r="AU19" i="14"/>
  <c r="AQ132" i="22"/>
  <c r="BS59" i="17"/>
  <c r="AW150" i="22" s="1"/>
  <c r="DF59" i="17"/>
  <c r="BR59" i="17"/>
  <c r="AV150" i="22" s="1"/>
  <c r="BI49" i="17"/>
  <c r="BH59" i="17"/>
  <c r="AL150" i="22" s="1"/>
  <c r="AS49" i="17"/>
  <c r="AR59" i="17"/>
  <c r="BT38" i="17"/>
  <c r="CS38" i="17"/>
  <c r="BK26" i="17"/>
  <c r="CJ26" i="17"/>
  <c r="DA53" i="17"/>
  <c r="CZ53" i="17"/>
  <c r="CY53" i="17"/>
  <c r="CR33" i="17"/>
  <c r="CR12" i="17"/>
  <c r="CI53" i="17"/>
  <c r="CV36" i="17"/>
  <c r="DA20" i="17"/>
  <c r="CW48" i="17"/>
  <c r="CZ48" i="17"/>
  <c r="CU48" i="17"/>
  <c r="DE56" i="17"/>
  <c r="AU15" i="17"/>
  <c r="CT15" i="17"/>
  <c r="BT48" i="17"/>
  <c r="CS48" i="17"/>
  <c r="CS33" i="17"/>
  <c r="AT33" i="17"/>
  <c r="CS42" i="17"/>
  <c r="BT42" i="17"/>
  <c r="AT52" i="17"/>
  <c r="CS52" i="17"/>
  <c r="BT17" i="17"/>
  <c r="CS17" i="17"/>
  <c r="CS22" i="17"/>
  <c r="BT22" i="17"/>
  <c r="CO12" i="17"/>
  <c r="CP12" i="17"/>
  <c r="CL12" i="17"/>
  <c r="CN12" i="17"/>
  <c r="AM56" i="17"/>
  <c r="CK22" i="17"/>
  <c r="CR17" i="17"/>
  <c r="CM12" i="17"/>
  <c r="BJ12" i="17"/>
  <c r="BJ65" i="17" s="1"/>
  <c r="DD22" i="17"/>
  <c r="CZ36" i="17"/>
  <c r="DD12" i="17"/>
  <c r="CW12" i="17"/>
  <c r="DA12" i="17"/>
  <c r="DE12" i="17"/>
  <c r="CZ12" i="17"/>
  <c r="CX12" i="17"/>
  <c r="DC12" i="17"/>
  <c r="CU12" i="17"/>
  <c r="CY12" i="17"/>
  <c r="CV12" i="17"/>
  <c r="DB12" i="17"/>
  <c r="CS12" i="17"/>
  <c r="CT12" i="17"/>
  <c r="CH43" i="17"/>
  <c r="AI43" i="17"/>
  <c r="CR46" i="17"/>
  <c r="BM22" i="17"/>
  <c r="CH36" i="17"/>
  <c r="AI36" i="17"/>
  <c r="AM13" i="17"/>
  <c r="CI18" i="17"/>
  <c r="AJ18" i="17"/>
  <c r="AJ21" i="17"/>
  <c r="AL42" i="17"/>
  <c r="AI55" i="17"/>
  <c r="AJ53" i="17"/>
  <c r="CN32" i="17"/>
  <c r="AO32" i="17"/>
  <c r="CY28" i="17"/>
  <c r="AH48" i="17"/>
  <c r="CV20" i="17"/>
  <c r="CR24" i="17"/>
  <c r="CR28" i="17"/>
  <c r="CR43" i="17"/>
  <c r="CV28" i="17"/>
  <c r="CS58" i="17"/>
  <c r="CX53" i="17"/>
  <c r="DC22" i="17"/>
  <c r="CT34" i="17"/>
  <c r="CR36" i="17"/>
  <c r="CS44" i="17"/>
  <c r="AK16" i="17"/>
  <c r="CJ16" i="17"/>
  <c r="AI51" i="17"/>
  <c r="CH51" i="17"/>
  <c r="CS43" i="17"/>
  <c r="DE43" i="17"/>
  <c r="DA43" i="17"/>
  <c r="DB43" i="17"/>
  <c r="CG24" i="17"/>
  <c r="AH24" i="17"/>
  <c r="CR31" i="17"/>
  <c r="AJ54" i="17"/>
  <c r="CI54" i="17"/>
  <c r="CS13" i="17"/>
  <c r="CS26" i="17"/>
  <c r="AJ49" i="17"/>
  <c r="CR35" i="17"/>
  <c r="CW43" i="17"/>
  <c r="DD43" i="17"/>
  <c r="DC43" i="17"/>
  <c r="CX43" i="17"/>
  <c r="AL15" i="17"/>
  <c r="CK15" i="17"/>
  <c r="AI23" i="17"/>
  <c r="CH23" i="17"/>
  <c r="CS28" i="17"/>
  <c r="CT28" i="17"/>
  <c r="CR49" i="17"/>
  <c r="CV43" i="17"/>
  <c r="CU43" i="17"/>
  <c r="AK20" i="17"/>
  <c r="CJ20" i="17"/>
  <c r="CR30" i="17"/>
  <c r="AM45" i="17"/>
  <c r="CL45" i="17"/>
  <c r="CX28" i="17"/>
  <c r="DC20" i="17"/>
  <c r="AJ30" i="17"/>
  <c r="CI30" i="17"/>
  <c r="CH29" i="17"/>
  <c r="AI29" i="17"/>
  <c r="AI17" i="17"/>
  <c r="CH17" i="17"/>
  <c r="DD20" i="17"/>
  <c r="CJ57" i="17"/>
  <c r="CT57" i="17"/>
  <c r="CS57" i="17"/>
  <c r="CR57" i="17"/>
  <c r="CJ41" i="17"/>
  <c r="CR37" i="17"/>
  <c r="DB40" i="17"/>
  <c r="DE40" i="17"/>
  <c r="DD40" i="17"/>
  <c r="DC40" i="17"/>
  <c r="CS21" i="17"/>
  <c r="AL52" i="17"/>
  <c r="CK52" i="17"/>
  <c r="CS36" i="17"/>
  <c r="CU28" i="17"/>
  <c r="AI25" i="17"/>
  <c r="CH25" i="17"/>
  <c r="CY57" i="17"/>
  <c r="CU57" i="17"/>
  <c r="DE57" i="17"/>
  <c r="DD57" i="17"/>
  <c r="CK41" i="17"/>
  <c r="CH12" i="17"/>
  <c r="AI12" i="17"/>
  <c r="CK44" i="17"/>
  <c r="CS51" i="17"/>
  <c r="CG28" i="17"/>
  <c r="AH28" i="17"/>
  <c r="AI19" i="17"/>
  <c r="CH19" i="17"/>
  <c r="CG34" i="17"/>
  <c r="AH34" i="17"/>
  <c r="CR23" i="17"/>
  <c r="DA40" i="17"/>
  <c r="CZ40" i="17"/>
  <c r="CY40" i="17"/>
  <c r="CR47" i="17"/>
  <c r="CR26" i="17"/>
  <c r="CR18" i="17"/>
  <c r="CR34" i="17"/>
  <c r="CT36" i="17"/>
  <c r="CZ28" i="17"/>
  <c r="DC57" i="17"/>
  <c r="CI57" i="17"/>
  <c r="DB57" i="17"/>
  <c r="DA57" i="17"/>
  <c r="CZ57" i="17"/>
  <c r="CR44" i="17"/>
  <c r="CW28" i="17"/>
  <c r="CS23" i="17"/>
  <c r="AJ58" i="17"/>
  <c r="CI58" i="17"/>
  <c r="CW40" i="17"/>
  <c r="CV40" i="17"/>
  <c r="CU40" i="17"/>
  <c r="AK27" i="17"/>
  <c r="CJ27" i="17"/>
  <c r="CS30" i="17"/>
  <c r="AI40" i="17"/>
  <c r="CH40" i="17"/>
  <c r="AI50" i="17"/>
  <c r="CH50" i="17"/>
  <c r="AN39" i="17"/>
  <c r="CM39" i="17"/>
  <c r="CR19" i="17"/>
  <c r="AI46" i="17"/>
  <c r="CH46" i="17"/>
  <c r="CT52" i="17"/>
  <c r="CR52" i="17"/>
  <c r="CR29" i="17"/>
  <c r="AI33" i="17"/>
  <c r="CH33" i="17"/>
  <c r="CZ43" i="17"/>
  <c r="CY43" i="17"/>
  <c r="CT43" i="17"/>
  <c r="CR20" i="17"/>
  <c r="AI47" i="17"/>
  <c r="CH47" i="17"/>
  <c r="AK14" i="17"/>
  <c r="CJ14" i="17"/>
  <c r="CS16" i="17"/>
  <c r="CR45" i="17"/>
  <c r="CR55" i="17"/>
  <c r="CR39" i="17"/>
  <c r="AK38" i="17"/>
  <c r="CJ38" i="17"/>
  <c r="CS34" i="17"/>
  <c r="CY36" i="17"/>
  <c r="DB24" i="17"/>
  <c r="DA28" i="17"/>
  <c r="CX57" i="17"/>
  <c r="CW57" i="17"/>
  <c r="CV57" i="17"/>
  <c r="CR41" i="17"/>
  <c r="AK37" i="17"/>
  <c r="CJ37" i="17"/>
  <c r="CL44" i="17"/>
  <c r="CR51" i="17"/>
  <c r="CR25" i="17"/>
  <c r="AI35" i="17"/>
  <c r="CH35" i="17"/>
  <c r="CT40" i="17"/>
  <c r="CX40" i="17"/>
  <c r="CS40" i="17"/>
  <c r="CR40" i="17"/>
  <c r="CR21" i="17"/>
  <c r="AK31" i="17"/>
  <c r="CJ31" i="17"/>
  <c r="D11" i="9"/>
  <c r="D14" i="9"/>
  <c r="D15" i="9"/>
  <c r="C10" i="9"/>
  <c r="C11" i="9"/>
  <c r="C37" i="30" s="1"/>
  <c r="C13" i="30" s="1"/>
  <c r="C12" i="9"/>
  <c r="C13" i="9"/>
  <c r="C32" i="30" s="1"/>
  <c r="C8" i="30" s="1"/>
  <c r="C14" i="9"/>
  <c r="C33" i="30" s="1"/>
  <c r="C9" i="30" s="1"/>
  <c r="C15" i="9"/>
  <c r="C34" i="30" s="1"/>
  <c r="C10" i="30" s="1"/>
  <c r="C16" i="9"/>
  <c r="C9" i="9"/>
  <c r="C31" i="30" s="1"/>
  <c r="C7" i="30" s="1"/>
  <c r="E65" i="10"/>
  <c r="F65" i="10"/>
  <c r="C65" i="10"/>
  <c r="I6" i="11"/>
  <c r="I7" i="11"/>
  <c r="I8" i="11"/>
  <c r="I9" i="11"/>
  <c r="J9" i="11" s="1"/>
  <c r="D16" i="9" s="1"/>
  <c r="B19" i="8" s="1"/>
  <c r="I10" i="11"/>
  <c r="I12" i="11"/>
  <c r="I14" i="11"/>
  <c r="I15" i="11"/>
  <c r="I16" i="11"/>
  <c r="I17" i="11"/>
  <c r="I18" i="11"/>
  <c r="I19" i="11"/>
  <c r="J19" i="11" s="1"/>
  <c r="I20" i="11"/>
  <c r="J5" i="11" s="1"/>
  <c r="D9" i="9" s="1"/>
  <c r="I5" i="11"/>
  <c r="J8" i="11"/>
  <c r="D13" i="9" s="1"/>
  <c r="J16" i="11"/>
  <c r="I6" i="10"/>
  <c r="I7" i="10"/>
  <c r="I8" i="10"/>
  <c r="I10" i="10"/>
  <c r="I11" i="10"/>
  <c r="I12" i="10"/>
  <c r="I13" i="10"/>
  <c r="I14" i="10"/>
  <c r="I16" i="10"/>
  <c r="I17" i="10"/>
  <c r="I18" i="10"/>
  <c r="I19" i="10"/>
  <c r="J19" i="10" s="1"/>
  <c r="I21" i="10"/>
  <c r="I22" i="10"/>
  <c r="I23" i="10"/>
  <c r="I24" i="10"/>
  <c r="I25" i="10"/>
  <c r="I26" i="10"/>
  <c r="I28" i="10"/>
  <c r="I29" i="10"/>
  <c r="J29" i="10" s="1"/>
  <c r="I30" i="10"/>
  <c r="I31" i="10"/>
  <c r="I34" i="10"/>
  <c r="I35" i="10"/>
  <c r="J35" i="10" s="1"/>
  <c r="I36" i="10"/>
  <c r="I38" i="10"/>
  <c r="I39" i="10"/>
  <c r="I40" i="10"/>
  <c r="I41" i="10"/>
  <c r="I42" i="10"/>
  <c r="I43" i="10"/>
  <c r="I44" i="10"/>
  <c r="I45" i="10"/>
  <c r="I46" i="10"/>
  <c r="I47" i="10"/>
  <c r="I48" i="10"/>
  <c r="I49" i="10"/>
  <c r="I50" i="10"/>
  <c r="I51" i="10"/>
  <c r="I52" i="10"/>
  <c r="I53" i="10"/>
  <c r="I54" i="10"/>
  <c r="I55" i="10"/>
  <c r="I57" i="10"/>
  <c r="J57" i="10" s="1"/>
  <c r="I58" i="10"/>
  <c r="I59" i="10"/>
  <c r="I60" i="10"/>
  <c r="I61" i="10"/>
  <c r="J61" i="10" s="1"/>
  <c r="I62" i="10"/>
  <c r="I63" i="10"/>
  <c r="J5" i="10" s="1"/>
  <c r="I5" i="10"/>
  <c r="B18" i="8" l="1"/>
  <c r="C35" i="30"/>
  <c r="C11" i="30" s="1"/>
  <c r="C14" i="30" s="1"/>
  <c r="AJ104" i="22"/>
  <c r="AJ21" i="22" s="1"/>
  <c r="AM32" i="24"/>
  <c r="BQ27" i="24"/>
  <c r="BN104" i="22" s="1"/>
  <c r="AN81" i="24"/>
  <c r="BQ81" i="24"/>
  <c r="CA27" i="24"/>
  <c r="BX104" i="22" s="1"/>
  <c r="BX105" i="22" s="1"/>
  <c r="CA76" i="24"/>
  <c r="T76" i="24"/>
  <c r="T27" i="24" s="1"/>
  <c r="Q104" i="22" s="1"/>
  <c r="BE104" i="22"/>
  <c r="BE105" i="22" s="1"/>
  <c r="BE106" i="22" s="1"/>
  <c r="BE107" i="22" s="1"/>
  <c r="BE24" i="22" s="1"/>
  <c r="CL27" i="24"/>
  <c r="CI104" i="22" s="1"/>
  <c r="CI105" i="22" s="1"/>
  <c r="CI106" i="22" s="1"/>
  <c r="CI107" i="22" s="1"/>
  <c r="BH104" i="22"/>
  <c r="BH105" i="22" s="1"/>
  <c r="BH106" i="22" s="1"/>
  <c r="BH107" i="22" s="1"/>
  <c r="BH24" i="22" s="1"/>
  <c r="CO27" i="24"/>
  <c r="CL104" i="22" s="1"/>
  <c r="CL105" i="22" s="1"/>
  <c r="CL106" i="22" s="1"/>
  <c r="CL107" i="22" s="1"/>
  <c r="Z27" i="24"/>
  <c r="CH76" i="24"/>
  <c r="X76" i="24"/>
  <c r="CF75" i="24"/>
  <c r="AN51" i="22"/>
  <c r="T58" i="20" s="1"/>
  <c r="AL67" i="22"/>
  <c r="R74" i="20" s="1"/>
  <c r="BU38" i="17"/>
  <c r="CI49" i="17"/>
  <c r="BJ29" i="17"/>
  <c r="BJ35" i="17"/>
  <c r="BK46" i="17"/>
  <c r="CK56" i="17"/>
  <c r="BL56" i="17"/>
  <c r="AT21" i="17"/>
  <c r="AT44" i="17"/>
  <c r="AT32" i="17"/>
  <c r="BJ23" i="17"/>
  <c r="AT18" i="17"/>
  <c r="AH59" i="17"/>
  <c r="H150" i="22" s="1"/>
  <c r="H67" i="22" s="1"/>
  <c r="G74" i="20" s="1"/>
  <c r="AP32" i="17"/>
  <c r="BU17" i="17"/>
  <c r="CT48" i="17"/>
  <c r="CL13" i="17"/>
  <c r="BJ51" i="17"/>
  <c r="BO39" i="17"/>
  <c r="BL31" i="17"/>
  <c r="AT58" i="17"/>
  <c r="BU22" i="17"/>
  <c r="AU33" i="17"/>
  <c r="BJ40" i="17"/>
  <c r="BK50" i="17"/>
  <c r="BM15" i="17"/>
  <c r="BM68" i="17" s="1"/>
  <c r="BM13" i="17"/>
  <c r="AT38" i="17"/>
  <c r="BL14" i="17"/>
  <c r="BJ47" i="17"/>
  <c r="BI34" i="17"/>
  <c r="BT26" i="17"/>
  <c r="BJ33" i="17"/>
  <c r="AU52" i="17"/>
  <c r="AV15" i="17"/>
  <c r="BO32" i="17"/>
  <c r="AT39" i="17"/>
  <c r="BT44" i="17"/>
  <c r="BM42" i="17"/>
  <c r="BL52" i="17"/>
  <c r="BL16" i="17"/>
  <c r="BL54" i="17"/>
  <c r="AK26" i="17"/>
  <c r="AT51" i="17"/>
  <c r="AT14" i="17"/>
  <c r="BJ17" i="17"/>
  <c r="BT31" i="17"/>
  <c r="AT45" i="17"/>
  <c r="AT17" i="17"/>
  <c r="BL38" i="17"/>
  <c r="BI48" i="17"/>
  <c r="BJ25" i="17"/>
  <c r="BJ36" i="17"/>
  <c r="CI89" i="17"/>
  <c r="BJ55" i="17"/>
  <c r="BI28" i="17"/>
  <c r="BK57" i="17"/>
  <c r="AU23" i="17"/>
  <c r="AT19" i="17"/>
  <c r="BK58" i="17"/>
  <c r="BT18" i="17"/>
  <c r="BT27" i="17"/>
  <c r="AT16" i="17"/>
  <c r="AT55" i="17"/>
  <c r="AV26" i="17"/>
  <c r="AL22" i="17"/>
  <c r="BJ43" i="17"/>
  <c r="AT27" i="17"/>
  <c r="BK21" i="17"/>
  <c r="AL41" i="17"/>
  <c r="BM44" i="17"/>
  <c r="AT41" i="17"/>
  <c r="BT19" i="17"/>
  <c r="AT54" i="17"/>
  <c r="BI24" i="17"/>
  <c r="AT13" i="17"/>
  <c r="AK57" i="17"/>
  <c r="BM45" i="17"/>
  <c r="BL41" i="17"/>
  <c r="BL37" i="17"/>
  <c r="AM44" i="17"/>
  <c r="AT47" i="17"/>
  <c r="BT13" i="17"/>
  <c r="BK53" i="17"/>
  <c r="BL20" i="17"/>
  <c r="BJ19" i="17"/>
  <c r="BK30" i="17"/>
  <c r="BL27" i="17"/>
  <c r="BJ18" i="17"/>
  <c r="BU23" i="17"/>
  <c r="AT50" i="17"/>
  <c r="E50" i="22"/>
  <c r="D57" i="20" s="1"/>
  <c r="E52" i="22"/>
  <c r="D59" i="20" s="1"/>
  <c r="D58" i="22"/>
  <c r="C65" i="20" s="1"/>
  <c r="F68" i="22"/>
  <c r="E75" i="20" s="1"/>
  <c r="E69" i="22"/>
  <c r="D76" i="20" s="1"/>
  <c r="D70" i="22"/>
  <c r="C77" i="20" s="1"/>
  <c r="G73" i="22"/>
  <c r="F80" i="20" s="1"/>
  <c r="K73" i="22"/>
  <c r="J80" i="20" s="1"/>
  <c r="O73" i="22"/>
  <c r="S73" i="22"/>
  <c r="W73" i="22"/>
  <c r="AA73" i="22"/>
  <c r="AE73" i="22"/>
  <c r="F74" i="22"/>
  <c r="E81" i="20" s="1"/>
  <c r="J74" i="22"/>
  <c r="I81" i="20" s="1"/>
  <c r="N74" i="22"/>
  <c r="R74" i="22"/>
  <c r="V74" i="22"/>
  <c r="Z74" i="22"/>
  <c r="AD74" i="22"/>
  <c r="E75" i="22"/>
  <c r="D82" i="20" s="1"/>
  <c r="I75" i="22"/>
  <c r="H82" i="20" s="1"/>
  <c r="M75" i="22"/>
  <c r="Q75" i="22"/>
  <c r="U75" i="22"/>
  <c r="Y75" i="22"/>
  <c r="AC75" i="22"/>
  <c r="D76" i="22"/>
  <c r="C83" i="20" s="1"/>
  <c r="H76" i="22"/>
  <c r="G83" i="20" s="1"/>
  <c r="L76" i="22"/>
  <c r="K83" i="20" s="1"/>
  <c r="P76" i="22"/>
  <c r="T76" i="22"/>
  <c r="X76" i="22"/>
  <c r="AB76" i="22"/>
  <c r="AF76" i="22"/>
  <c r="E10" i="22"/>
  <c r="D17" i="20" s="1"/>
  <c r="E12" i="22"/>
  <c r="D19" i="20" s="1"/>
  <c r="D18" i="22"/>
  <c r="C25" i="20" s="1"/>
  <c r="N14" i="26" s="1"/>
  <c r="F28" i="22"/>
  <c r="E35" i="20" s="1"/>
  <c r="E29" i="22"/>
  <c r="D36" i="20" s="1"/>
  <c r="D30" i="22"/>
  <c r="C37" i="20" s="1"/>
  <c r="G33" i="22"/>
  <c r="F40" i="20" s="1"/>
  <c r="K33" i="22"/>
  <c r="J40" i="20" s="1"/>
  <c r="O33" i="22"/>
  <c r="S33" i="22"/>
  <c r="W33" i="22"/>
  <c r="AA33" i="22"/>
  <c r="AE33" i="22"/>
  <c r="E49" i="22"/>
  <c r="D56" i="20" s="1"/>
  <c r="E51" i="22"/>
  <c r="D58" i="20" s="1"/>
  <c r="D56" i="22"/>
  <c r="C63" i="20" s="1"/>
  <c r="E67" i="22"/>
  <c r="D74" i="20" s="1"/>
  <c r="Q67" i="22"/>
  <c r="D68" i="22"/>
  <c r="C75" i="20" s="1"/>
  <c r="F70" i="22"/>
  <c r="E77" i="20" s="1"/>
  <c r="E73" i="22"/>
  <c r="D80" i="20" s="1"/>
  <c r="I73" i="22"/>
  <c r="H80" i="20" s="1"/>
  <c r="M73" i="22"/>
  <c r="Q73" i="22"/>
  <c r="U73" i="22"/>
  <c r="Y73" i="22"/>
  <c r="AC73" i="22"/>
  <c r="D74" i="22"/>
  <c r="C81" i="20" s="1"/>
  <c r="H74" i="22"/>
  <c r="G81" i="20" s="1"/>
  <c r="L74" i="22"/>
  <c r="K81" i="20" s="1"/>
  <c r="P74" i="22"/>
  <c r="T74" i="22"/>
  <c r="X74" i="22"/>
  <c r="AB74" i="22"/>
  <c r="AF74" i="22"/>
  <c r="G75" i="22"/>
  <c r="F82" i="20" s="1"/>
  <c r="K75" i="22"/>
  <c r="J82" i="20" s="1"/>
  <c r="O75" i="22"/>
  <c r="S75" i="22"/>
  <c r="W75" i="22"/>
  <c r="AA75" i="22"/>
  <c r="AE75" i="22"/>
  <c r="F76" i="22"/>
  <c r="E83" i="20" s="1"/>
  <c r="J76" i="22"/>
  <c r="I83" i="20" s="1"/>
  <c r="N76" i="22"/>
  <c r="R76" i="22"/>
  <c r="V76" i="22"/>
  <c r="Z76" i="22"/>
  <c r="AD76" i="22"/>
  <c r="E9" i="22"/>
  <c r="D16" i="20" s="1"/>
  <c r="E11" i="22"/>
  <c r="D18" i="20" s="1"/>
  <c r="D16" i="22"/>
  <c r="C23" i="20" s="1"/>
  <c r="E27" i="22"/>
  <c r="D34" i="20" s="1"/>
  <c r="D28" i="22"/>
  <c r="C35" i="20" s="1"/>
  <c r="F30" i="22"/>
  <c r="E37" i="20" s="1"/>
  <c r="E33" i="22"/>
  <c r="D40" i="20" s="1"/>
  <c r="I33" i="22"/>
  <c r="H40" i="20" s="1"/>
  <c r="M33" i="22"/>
  <c r="D50" i="22"/>
  <c r="C57" i="20" s="1"/>
  <c r="D52" i="22"/>
  <c r="C59" i="20" s="1"/>
  <c r="D57" i="22"/>
  <c r="C64" i="20" s="1"/>
  <c r="F67" i="22"/>
  <c r="E74" i="20" s="1"/>
  <c r="E68" i="22"/>
  <c r="D75" i="20" s="1"/>
  <c r="D69" i="22"/>
  <c r="C76" i="20" s="1"/>
  <c r="F73" i="22"/>
  <c r="E80" i="20" s="1"/>
  <c r="J73" i="22"/>
  <c r="I80" i="20" s="1"/>
  <c r="N73" i="22"/>
  <c r="R73" i="22"/>
  <c r="V73" i="22"/>
  <c r="Z73" i="22"/>
  <c r="AD73" i="22"/>
  <c r="E74" i="22"/>
  <c r="D81" i="20" s="1"/>
  <c r="I74" i="22"/>
  <c r="H81" i="20" s="1"/>
  <c r="M74" i="22"/>
  <c r="Q74" i="22"/>
  <c r="U74" i="22"/>
  <c r="Y74" i="22"/>
  <c r="AC74" i="22"/>
  <c r="D75" i="22"/>
  <c r="C82" i="20" s="1"/>
  <c r="H75" i="22"/>
  <c r="G82" i="20" s="1"/>
  <c r="L75" i="22"/>
  <c r="K82" i="20" s="1"/>
  <c r="P75" i="22"/>
  <c r="T75" i="22"/>
  <c r="X75" i="22"/>
  <c r="AB75" i="22"/>
  <c r="AF75" i="22"/>
  <c r="G76" i="22"/>
  <c r="F83" i="20" s="1"/>
  <c r="K76" i="22"/>
  <c r="J83" i="20" s="1"/>
  <c r="O76" i="22"/>
  <c r="S76" i="22"/>
  <c r="W76" i="22"/>
  <c r="AA76" i="22"/>
  <c r="AE76" i="22"/>
  <c r="D10" i="22"/>
  <c r="C17" i="20" s="1"/>
  <c r="D12" i="22"/>
  <c r="C19" i="20" s="1"/>
  <c r="D17" i="22"/>
  <c r="C24" i="20" s="1"/>
  <c r="F27" i="22"/>
  <c r="E34" i="20" s="1"/>
  <c r="E28" i="22"/>
  <c r="D35" i="20" s="1"/>
  <c r="D29" i="22"/>
  <c r="C36" i="20" s="1"/>
  <c r="F33" i="22"/>
  <c r="E40" i="20" s="1"/>
  <c r="J33" i="22"/>
  <c r="I40" i="20" s="1"/>
  <c r="N33" i="22"/>
  <c r="D51" i="22"/>
  <c r="C58" i="20" s="1"/>
  <c r="E70" i="22"/>
  <c r="D77" i="20" s="1"/>
  <c r="H73" i="22"/>
  <c r="G80" i="20" s="1"/>
  <c r="X73" i="22"/>
  <c r="K74" i="22"/>
  <c r="J81" i="20" s="1"/>
  <c r="AA74" i="22"/>
  <c r="N75" i="22"/>
  <c r="AD75" i="22"/>
  <c r="Q76" i="22"/>
  <c r="D9" i="22"/>
  <c r="C16" i="20" s="1"/>
  <c r="D33" i="22"/>
  <c r="C40" i="20" s="1"/>
  <c r="Q33" i="22"/>
  <c r="V33" i="22"/>
  <c r="AB33" i="22"/>
  <c r="D34" i="22"/>
  <c r="C41" i="20" s="1"/>
  <c r="H34" i="22"/>
  <c r="G41" i="20" s="1"/>
  <c r="L34" i="22"/>
  <c r="K41" i="20" s="1"/>
  <c r="P34" i="22"/>
  <c r="T34" i="22"/>
  <c r="X34" i="22"/>
  <c r="AB34" i="22"/>
  <c r="AF34" i="22"/>
  <c r="G35" i="22"/>
  <c r="F42" i="20" s="1"/>
  <c r="K35" i="22"/>
  <c r="J42" i="20" s="1"/>
  <c r="O35" i="22"/>
  <c r="S35" i="22"/>
  <c r="W35" i="22"/>
  <c r="AA35" i="22"/>
  <c r="AE35" i="22"/>
  <c r="F36" i="22"/>
  <c r="E43" i="20" s="1"/>
  <c r="J36" i="22"/>
  <c r="I43" i="20" s="1"/>
  <c r="N36" i="22"/>
  <c r="R36" i="22"/>
  <c r="V36" i="22"/>
  <c r="Z36" i="22"/>
  <c r="AD36" i="22"/>
  <c r="C75" i="22"/>
  <c r="C69" i="22"/>
  <c r="C57" i="22"/>
  <c r="C51" i="22"/>
  <c r="C35" i="22"/>
  <c r="C29" i="22"/>
  <c r="C17" i="22"/>
  <c r="C11" i="22"/>
  <c r="F69" i="22"/>
  <c r="E76" i="20" s="1"/>
  <c r="O74" i="22"/>
  <c r="E76" i="22"/>
  <c r="D83" i="20" s="1"/>
  <c r="X33" i="22"/>
  <c r="I34" i="22"/>
  <c r="H41" i="20" s="1"/>
  <c r="U34" i="22"/>
  <c r="AC34" i="22"/>
  <c r="L35" i="22"/>
  <c r="K42" i="20" s="1"/>
  <c r="X35" i="22"/>
  <c r="G36" i="22"/>
  <c r="F43" i="20" s="1"/>
  <c r="O36" i="22"/>
  <c r="AA36" i="22"/>
  <c r="C70" i="22"/>
  <c r="C52" i="22"/>
  <c r="C18" i="22"/>
  <c r="D67" i="22"/>
  <c r="C74" i="20" s="1"/>
  <c r="P73" i="22"/>
  <c r="AF73" i="22"/>
  <c r="S74" i="22"/>
  <c r="F75" i="22"/>
  <c r="E82" i="20" s="1"/>
  <c r="V75" i="22"/>
  <c r="I76" i="22"/>
  <c r="H83" i="20" s="1"/>
  <c r="Y76" i="22"/>
  <c r="D15" i="22"/>
  <c r="C22" i="20" s="1"/>
  <c r="F29" i="22"/>
  <c r="E36" i="20" s="1"/>
  <c r="L33" i="22"/>
  <c r="K40" i="20" s="1"/>
  <c r="T33" i="22"/>
  <c r="Y33" i="22"/>
  <c r="AD33" i="22"/>
  <c r="F34" i="22"/>
  <c r="E41" i="20" s="1"/>
  <c r="J34" i="22"/>
  <c r="I41" i="20" s="1"/>
  <c r="N34" i="22"/>
  <c r="R34" i="22"/>
  <c r="V34" i="22"/>
  <c r="Z34" i="22"/>
  <c r="AD34" i="22"/>
  <c r="E35" i="22"/>
  <c r="D42" i="20" s="1"/>
  <c r="I35" i="22"/>
  <c r="H42" i="20" s="1"/>
  <c r="M35" i="22"/>
  <c r="Q35" i="22"/>
  <c r="U35" i="22"/>
  <c r="Y35" i="22"/>
  <c r="AC35" i="22"/>
  <c r="D36" i="22"/>
  <c r="C43" i="20" s="1"/>
  <c r="H36" i="22"/>
  <c r="G43" i="20" s="1"/>
  <c r="L36" i="22"/>
  <c r="K43" i="20" s="1"/>
  <c r="P36" i="22"/>
  <c r="T36" i="22"/>
  <c r="X36" i="22"/>
  <c r="AB36" i="22"/>
  <c r="AF36" i="22"/>
  <c r="C73" i="22"/>
  <c r="C67" i="22"/>
  <c r="C55" i="22"/>
  <c r="C49" i="22"/>
  <c r="C33" i="22"/>
  <c r="C27" i="22"/>
  <c r="C15" i="22"/>
  <c r="C9" i="22"/>
  <c r="D55" i="22"/>
  <c r="C62" i="20" s="1"/>
  <c r="AB73" i="22"/>
  <c r="R75" i="22"/>
  <c r="U76" i="22"/>
  <c r="H33" i="22"/>
  <c r="G40" i="20" s="1"/>
  <c r="AC33" i="22"/>
  <c r="M34" i="22"/>
  <c r="Y34" i="22"/>
  <c r="H35" i="22"/>
  <c r="G42" i="20" s="1"/>
  <c r="T35" i="22"/>
  <c r="AF35" i="22"/>
  <c r="S36" i="22"/>
  <c r="AE36" i="22"/>
  <c r="C58" i="22"/>
  <c r="C36" i="22"/>
  <c r="C12" i="22"/>
  <c r="D49" i="22"/>
  <c r="C56" i="20" s="1"/>
  <c r="D73" i="22"/>
  <c r="C80" i="20" s="1"/>
  <c r="T73" i="22"/>
  <c r="G74" i="22"/>
  <c r="F81" i="20" s="1"/>
  <c r="W74" i="22"/>
  <c r="J75" i="22"/>
  <c r="I82" i="20" s="1"/>
  <c r="Z75" i="22"/>
  <c r="M76" i="22"/>
  <c r="AC76" i="22"/>
  <c r="D27" i="22"/>
  <c r="C34" i="20" s="1"/>
  <c r="P33" i="22"/>
  <c r="U33" i="22"/>
  <c r="Z33" i="22"/>
  <c r="AF33" i="22"/>
  <c r="G34" i="22"/>
  <c r="F41" i="20" s="1"/>
  <c r="K34" i="22"/>
  <c r="J41" i="20" s="1"/>
  <c r="O34" i="22"/>
  <c r="S34" i="22"/>
  <c r="W34" i="22"/>
  <c r="AA34" i="22"/>
  <c r="AE34" i="22"/>
  <c r="F35" i="22"/>
  <c r="E42" i="20" s="1"/>
  <c r="J35" i="22"/>
  <c r="I42" i="20" s="1"/>
  <c r="N35" i="22"/>
  <c r="R35" i="22"/>
  <c r="V35" i="22"/>
  <c r="Z35" i="22"/>
  <c r="AD35" i="22"/>
  <c r="E36" i="22"/>
  <c r="D43" i="20" s="1"/>
  <c r="I36" i="22"/>
  <c r="H43" i="20" s="1"/>
  <c r="M36" i="22"/>
  <c r="Q36" i="22"/>
  <c r="U36" i="22"/>
  <c r="Y36" i="22"/>
  <c r="AC36" i="22"/>
  <c r="C74" i="22"/>
  <c r="C68" i="22"/>
  <c r="C56" i="22"/>
  <c r="C50" i="22"/>
  <c r="C34" i="22"/>
  <c r="C28" i="22"/>
  <c r="C16" i="22"/>
  <c r="C10" i="22"/>
  <c r="AF67" i="22"/>
  <c r="L73" i="22"/>
  <c r="K80" i="20" s="1"/>
  <c r="AE74" i="22"/>
  <c r="D11" i="22"/>
  <c r="C18" i="20" s="1"/>
  <c r="E30" i="22"/>
  <c r="D37" i="20" s="1"/>
  <c r="R33" i="22"/>
  <c r="E34" i="22"/>
  <c r="D41" i="20" s="1"/>
  <c r="Q34" i="22"/>
  <c r="D35" i="22"/>
  <c r="C42" i="20" s="1"/>
  <c r="P35" i="22"/>
  <c r="AB35" i="22"/>
  <c r="K36" i="22"/>
  <c r="J43" i="20" s="1"/>
  <c r="W36" i="22"/>
  <c r="C76" i="22"/>
  <c r="C30" i="22"/>
  <c r="D21" i="22"/>
  <c r="C21" i="22"/>
  <c r="C61" i="22"/>
  <c r="C22" i="22"/>
  <c r="D22" i="22"/>
  <c r="D61" i="22"/>
  <c r="C68" i="20" s="1"/>
  <c r="C62" i="22"/>
  <c r="C23" i="22"/>
  <c r="D23" i="22"/>
  <c r="AE15" i="22"/>
  <c r="AB15" i="22"/>
  <c r="C63" i="22"/>
  <c r="S15" i="22"/>
  <c r="U15" i="22"/>
  <c r="AA15" i="22"/>
  <c r="D62" i="22"/>
  <c r="C69" i="20" s="1"/>
  <c r="W15" i="22"/>
  <c r="O15" i="22"/>
  <c r="E15" i="22"/>
  <c r="D22" i="20" s="1"/>
  <c r="K15" i="22"/>
  <c r="J22" i="20" s="1"/>
  <c r="C64" i="22"/>
  <c r="P15" i="22"/>
  <c r="M15" i="22"/>
  <c r="G15" i="22"/>
  <c r="F22" i="20" s="1"/>
  <c r="D24" i="22"/>
  <c r="C24" i="22"/>
  <c r="E55" i="22"/>
  <c r="D62" i="20" s="1"/>
  <c r="N15" i="22"/>
  <c r="G16" i="22"/>
  <c r="F23" i="20" s="1"/>
  <c r="AA16" i="22"/>
  <c r="P16" i="22"/>
  <c r="E16" i="22"/>
  <c r="D23" i="20" s="1"/>
  <c r="X15" i="22"/>
  <c r="R15" i="22"/>
  <c r="S16" i="22"/>
  <c r="U16" i="22"/>
  <c r="AB16" i="22"/>
  <c r="T15" i="22"/>
  <c r="AE16" i="22"/>
  <c r="H15" i="22"/>
  <c r="G22" i="20" s="1"/>
  <c r="V15" i="22"/>
  <c r="K16" i="22"/>
  <c r="J23" i="20" s="1"/>
  <c r="F55" i="22"/>
  <c r="E62" i="20" s="1"/>
  <c r="W16" i="22"/>
  <c r="AF15" i="22"/>
  <c r="Z15" i="22"/>
  <c r="I15" i="22"/>
  <c r="H22" i="20" s="1"/>
  <c r="M16" i="22"/>
  <c r="AC15" i="22"/>
  <c r="D63" i="22"/>
  <c r="C70" i="20" s="1"/>
  <c r="AD15" i="22"/>
  <c r="J15" i="22"/>
  <c r="I22" i="20" s="1"/>
  <c r="Q15" i="22"/>
  <c r="E56" i="22"/>
  <c r="D63" i="20" s="1"/>
  <c r="O16" i="22"/>
  <c r="F15" i="22"/>
  <c r="E22" i="20" s="1"/>
  <c r="L15" i="22"/>
  <c r="K22" i="20" s="1"/>
  <c r="Y15" i="22"/>
  <c r="R16" i="22"/>
  <c r="Q16" i="22"/>
  <c r="D64" i="22"/>
  <c r="C71" i="20" s="1"/>
  <c r="AF16" i="22"/>
  <c r="N16" i="22"/>
  <c r="U17" i="22"/>
  <c r="L16" i="22"/>
  <c r="K23" i="20" s="1"/>
  <c r="M17" i="22"/>
  <c r="S17" i="22"/>
  <c r="J16" i="22"/>
  <c r="I23" i="20" s="1"/>
  <c r="AE17" i="22"/>
  <c r="AC16" i="22"/>
  <c r="V16" i="22"/>
  <c r="O17" i="22"/>
  <c r="G55" i="22"/>
  <c r="F62" i="20" s="1"/>
  <c r="I16" i="22"/>
  <c r="H23" i="20" s="1"/>
  <c r="E57" i="22"/>
  <c r="D64" i="20" s="1"/>
  <c r="P17" i="22"/>
  <c r="F16" i="22"/>
  <c r="E23" i="20" s="1"/>
  <c r="W17" i="22"/>
  <c r="F56" i="22"/>
  <c r="E63" i="20" s="1"/>
  <c r="AD16" i="22"/>
  <c r="AB17" i="22"/>
  <c r="X16" i="22"/>
  <c r="H16" i="22"/>
  <c r="G23" i="20" s="1"/>
  <c r="K17" i="22"/>
  <c r="J24" i="20" s="1"/>
  <c r="Y16" i="22"/>
  <c r="E17" i="22"/>
  <c r="D24" i="20" s="1"/>
  <c r="Z16" i="22"/>
  <c r="G17" i="22"/>
  <c r="F24" i="20" s="1"/>
  <c r="T16" i="22"/>
  <c r="AA17" i="22"/>
  <c r="Q17" i="22"/>
  <c r="I17" i="22"/>
  <c r="H24" i="20" s="1"/>
  <c r="J17" i="22"/>
  <c r="I24" i="20" s="1"/>
  <c r="L17" i="22"/>
  <c r="K24" i="20" s="1"/>
  <c r="AC17" i="22"/>
  <c r="F57" i="22"/>
  <c r="E64" i="20" s="1"/>
  <c r="E58" i="22"/>
  <c r="D65" i="20" s="1"/>
  <c r="H17" i="22"/>
  <c r="G24" i="20" s="1"/>
  <c r="X17" i="22"/>
  <c r="G56" i="22"/>
  <c r="F63" i="20" s="1"/>
  <c r="AF17" i="22"/>
  <c r="T17" i="22"/>
  <c r="R17" i="22"/>
  <c r="F17" i="22"/>
  <c r="E24" i="20" s="1"/>
  <c r="G18" i="22"/>
  <c r="F25" i="20" s="1"/>
  <c r="U18" i="22"/>
  <c r="K18" i="22"/>
  <c r="J25" i="20" s="1"/>
  <c r="W18" i="22"/>
  <c r="O18" i="22"/>
  <c r="H55" i="22"/>
  <c r="G62" i="20" s="1"/>
  <c r="AB18" i="22"/>
  <c r="AA18" i="22"/>
  <c r="P18" i="22"/>
  <c r="E21" i="22"/>
  <c r="D28" i="20" s="1"/>
  <c r="N17" i="22"/>
  <c r="AD17" i="22"/>
  <c r="Z17" i="22"/>
  <c r="Y17" i="22"/>
  <c r="AE18" i="22"/>
  <c r="E18" i="22"/>
  <c r="D25" i="20" s="1"/>
  <c r="S18" i="22"/>
  <c r="M18" i="22"/>
  <c r="V17" i="22"/>
  <c r="R18" i="22"/>
  <c r="H56" i="22"/>
  <c r="G63" i="20" s="1"/>
  <c r="I55" i="22"/>
  <c r="H62" i="20" s="1"/>
  <c r="E22" i="22"/>
  <c r="D29" i="20" s="1"/>
  <c r="Y18" i="22"/>
  <c r="G57" i="22"/>
  <c r="F64" i="20" s="1"/>
  <c r="T18" i="22"/>
  <c r="L18" i="22"/>
  <c r="K25" i="20" s="1"/>
  <c r="AC18" i="22"/>
  <c r="V18" i="22"/>
  <c r="AD18" i="22"/>
  <c r="H18" i="22"/>
  <c r="G25" i="20" s="1"/>
  <c r="N18" i="22"/>
  <c r="F18" i="22"/>
  <c r="E25" i="20" s="1"/>
  <c r="X18" i="22"/>
  <c r="Q18" i="22"/>
  <c r="I18" i="22"/>
  <c r="H25" i="20" s="1"/>
  <c r="Z18" i="22"/>
  <c r="AF18" i="22"/>
  <c r="J18" i="22"/>
  <c r="I25" i="20" s="1"/>
  <c r="F58" i="22"/>
  <c r="E65" i="20" s="1"/>
  <c r="H57" i="22"/>
  <c r="G64" i="20" s="1"/>
  <c r="G58" i="22"/>
  <c r="F65" i="20" s="1"/>
  <c r="I56" i="22"/>
  <c r="H63" i="20" s="1"/>
  <c r="E23" i="22"/>
  <c r="D30" i="20" s="1"/>
  <c r="E61" i="22"/>
  <c r="D68" i="20" s="1"/>
  <c r="J55" i="22"/>
  <c r="I62" i="20" s="1"/>
  <c r="K55" i="22"/>
  <c r="J62" i="20" s="1"/>
  <c r="E24" i="22"/>
  <c r="D31" i="20" s="1"/>
  <c r="I57" i="22"/>
  <c r="H64" i="20" s="1"/>
  <c r="H58" i="22"/>
  <c r="G65" i="20" s="1"/>
  <c r="E62" i="22"/>
  <c r="D69" i="20" s="1"/>
  <c r="J56" i="22"/>
  <c r="I63" i="20" s="1"/>
  <c r="I58" i="22"/>
  <c r="H65" i="20" s="1"/>
  <c r="E63" i="22"/>
  <c r="D70" i="20" s="1"/>
  <c r="K56" i="22"/>
  <c r="J63" i="20" s="1"/>
  <c r="J57" i="22"/>
  <c r="I64" i="20" s="1"/>
  <c r="L55" i="22"/>
  <c r="K62" i="20" s="1"/>
  <c r="K57" i="22"/>
  <c r="J64" i="20" s="1"/>
  <c r="M55" i="22"/>
  <c r="E64" i="22"/>
  <c r="D71" i="20" s="1"/>
  <c r="J58" i="22"/>
  <c r="I65" i="20" s="1"/>
  <c r="L56" i="22"/>
  <c r="K63" i="20" s="1"/>
  <c r="K58" i="22"/>
  <c r="J65" i="20" s="1"/>
  <c r="L57" i="22"/>
  <c r="K64" i="20" s="1"/>
  <c r="N55" i="22"/>
  <c r="M56" i="22"/>
  <c r="O55" i="22"/>
  <c r="M57" i="22"/>
  <c r="L58" i="22"/>
  <c r="K65" i="20" s="1"/>
  <c r="N56" i="22"/>
  <c r="P55" i="22"/>
  <c r="N57" i="22"/>
  <c r="M58" i="22"/>
  <c r="O56" i="22"/>
  <c r="O57" i="22"/>
  <c r="N58" i="22"/>
  <c r="Q55" i="22"/>
  <c r="P56" i="22"/>
  <c r="P57" i="22"/>
  <c r="R55" i="22"/>
  <c r="Q56" i="22"/>
  <c r="O58" i="22"/>
  <c r="Q57" i="22"/>
  <c r="S55" i="22"/>
  <c r="R56" i="22"/>
  <c r="P58" i="22"/>
  <c r="R57" i="22"/>
  <c r="Q58" i="22"/>
  <c r="S56" i="22"/>
  <c r="T55" i="22"/>
  <c r="U55" i="22"/>
  <c r="R58" i="22"/>
  <c r="T56" i="22"/>
  <c r="S57" i="22"/>
  <c r="V55" i="22"/>
  <c r="T57" i="22"/>
  <c r="U56" i="22"/>
  <c r="S58" i="22"/>
  <c r="U57" i="22"/>
  <c r="V56" i="22"/>
  <c r="W55" i="22"/>
  <c r="T58" i="22"/>
  <c r="U58" i="22"/>
  <c r="V57" i="22"/>
  <c r="X55" i="22"/>
  <c r="W56" i="22"/>
  <c r="Y55" i="22"/>
  <c r="X56" i="22"/>
  <c r="W57" i="22"/>
  <c r="V58" i="22"/>
  <c r="Y56" i="22"/>
  <c r="W58" i="22"/>
  <c r="Z55" i="22"/>
  <c r="X57" i="22"/>
  <c r="X58" i="22"/>
  <c r="Z56" i="22"/>
  <c r="Y57" i="22"/>
  <c r="AA55" i="22"/>
  <c r="AB55" i="22"/>
  <c r="AA56" i="22"/>
  <c r="Y58" i="22"/>
  <c r="Z57" i="22"/>
  <c r="AC55" i="22"/>
  <c r="AA57" i="22"/>
  <c r="Z58" i="22"/>
  <c r="AB56" i="22"/>
  <c r="AA58" i="22"/>
  <c r="AD55" i="22"/>
  <c r="AC56" i="22"/>
  <c r="AB57" i="22"/>
  <c r="AE55" i="22"/>
  <c r="AC57" i="22"/>
  <c r="AB58" i="22"/>
  <c r="AD56" i="22"/>
  <c r="AC58" i="22"/>
  <c r="AE56" i="22"/>
  <c r="AD57" i="22"/>
  <c r="AF55" i="22"/>
  <c r="AD58" i="22"/>
  <c r="AE57" i="22"/>
  <c r="AE58" i="22"/>
  <c r="AF56" i="22"/>
  <c r="F49" i="22"/>
  <c r="E56" i="20" s="1"/>
  <c r="W9" i="22"/>
  <c r="P9" i="22"/>
  <c r="I9" i="22"/>
  <c r="H16" i="20" s="1"/>
  <c r="N9" i="22"/>
  <c r="AF9" i="22"/>
  <c r="Z9" i="22"/>
  <c r="AD9" i="22"/>
  <c r="J9" i="22"/>
  <c r="I16" i="20" s="1"/>
  <c r="AC9" i="22"/>
  <c r="T9" i="22"/>
  <c r="AA9" i="22"/>
  <c r="X9" i="22"/>
  <c r="AE9" i="22"/>
  <c r="AB9" i="22"/>
  <c r="F9" i="22"/>
  <c r="E16" i="20" s="1"/>
  <c r="V9" i="22"/>
  <c r="G9" i="22"/>
  <c r="F16" i="20" s="1"/>
  <c r="AF57" i="22"/>
  <c r="U9" i="22"/>
  <c r="Y9" i="22"/>
  <c r="X10" i="22"/>
  <c r="P10" i="22"/>
  <c r="AC10" i="22"/>
  <c r="F10" i="22"/>
  <c r="E17" i="20" s="1"/>
  <c r="AD10" i="22"/>
  <c r="AF10" i="22"/>
  <c r="AB10" i="22"/>
  <c r="AE10" i="22"/>
  <c r="G49" i="22"/>
  <c r="F56" i="20" s="1"/>
  <c r="W10" i="22"/>
  <c r="Z10" i="22"/>
  <c r="N10" i="22"/>
  <c r="U10" i="22"/>
  <c r="AA10" i="22"/>
  <c r="T10" i="22"/>
  <c r="Y10" i="22"/>
  <c r="I10" i="22"/>
  <c r="H17" i="20" s="1"/>
  <c r="AF58" i="22"/>
  <c r="G10" i="22"/>
  <c r="F17" i="20" s="1"/>
  <c r="F50" i="22"/>
  <c r="E57" i="20" s="1"/>
  <c r="V10" i="22"/>
  <c r="J10" i="22"/>
  <c r="I17" i="20" s="1"/>
  <c r="F51" i="22"/>
  <c r="E58" i="20" s="1"/>
  <c r="G50" i="22"/>
  <c r="F57" i="20" s="1"/>
  <c r="U11" i="22"/>
  <c r="H9" i="22"/>
  <c r="G16" i="20" s="1"/>
  <c r="H49" i="22"/>
  <c r="G56" i="20" s="1"/>
  <c r="R9" i="22"/>
  <c r="W11" i="22"/>
  <c r="X11" i="22"/>
  <c r="AE11" i="22"/>
  <c r="I11" i="22"/>
  <c r="H18" i="20" s="1"/>
  <c r="K9" i="22"/>
  <c r="J16" i="20" s="1"/>
  <c r="V11" i="22"/>
  <c r="AB11" i="22"/>
  <c r="Z11" i="22"/>
  <c r="O9" i="22"/>
  <c r="AD11" i="22"/>
  <c r="T11" i="22"/>
  <c r="P11" i="22"/>
  <c r="N11" i="22"/>
  <c r="AF11" i="22"/>
  <c r="J11" i="22"/>
  <c r="I18" i="20" s="1"/>
  <c r="Y11" i="22"/>
  <c r="AC11" i="22"/>
  <c r="G11" i="22"/>
  <c r="F18" i="20" s="1"/>
  <c r="F11" i="22"/>
  <c r="E18" i="20" s="1"/>
  <c r="AA11" i="22"/>
  <c r="S9" i="22"/>
  <c r="AF21" i="22"/>
  <c r="G51" i="22"/>
  <c r="F58" i="20" s="1"/>
  <c r="T12" i="22"/>
  <c r="AC12" i="22"/>
  <c r="I49" i="22"/>
  <c r="H56" i="20" s="1"/>
  <c r="M9" i="22"/>
  <c r="Z21" i="22"/>
  <c r="R10" i="22"/>
  <c r="P12" i="22"/>
  <c r="W12" i="22"/>
  <c r="AF12" i="22"/>
  <c r="AE12" i="22"/>
  <c r="H50" i="22"/>
  <c r="G57" i="20" s="1"/>
  <c r="O10" i="22"/>
  <c r="AB12" i="22"/>
  <c r="Y12" i="22"/>
  <c r="G21" i="22"/>
  <c r="F28" i="20" s="1"/>
  <c r="L9" i="22"/>
  <c r="K16" i="20" s="1"/>
  <c r="Y21" i="22"/>
  <c r="F52" i="22"/>
  <c r="E59" i="20" s="1"/>
  <c r="H10" i="22"/>
  <c r="G17" i="20" s="1"/>
  <c r="U12" i="22"/>
  <c r="AA12" i="22"/>
  <c r="V12" i="22"/>
  <c r="J12" i="22"/>
  <c r="I19" i="20" s="1"/>
  <c r="X12" i="22"/>
  <c r="I12" i="22"/>
  <c r="H19" i="20" s="1"/>
  <c r="N12" i="22"/>
  <c r="Q9" i="22"/>
  <c r="AA21" i="22"/>
  <c r="AD12" i="22"/>
  <c r="F12" i="22"/>
  <c r="E19" i="20" s="1"/>
  <c r="AC21" i="22"/>
  <c r="G12" i="22"/>
  <c r="F19" i="20" s="1"/>
  <c r="K10" i="22"/>
  <c r="J17" i="20" s="1"/>
  <c r="Z12" i="22"/>
  <c r="AD21" i="22"/>
  <c r="J49" i="22"/>
  <c r="I56" i="20" s="1"/>
  <c r="K11" i="22"/>
  <c r="J18" i="20" s="1"/>
  <c r="AE21" i="22"/>
  <c r="X21" i="22"/>
  <c r="R11" i="22"/>
  <c r="AC22" i="22"/>
  <c r="F21" i="22"/>
  <c r="E28" i="20" s="1"/>
  <c r="H51" i="22"/>
  <c r="G58" i="20" s="1"/>
  <c r="G22" i="22"/>
  <c r="F29" i="20" s="1"/>
  <c r="AD22" i="22"/>
  <c r="Q10" i="22"/>
  <c r="I50" i="22"/>
  <c r="H57" i="20" s="1"/>
  <c r="S10" i="22"/>
  <c r="AF22" i="22"/>
  <c r="M10" i="22"/>
  <c r="J21" i="22"/>
  <c r="I28" i="20" s="1"/>
  <c r="Y22" i="22"/>
  <c r="H11" i="22"/>
  <c r="G18" i="20" s="1"/>
  <c r="AA22" i="22"/>
  <c r="O11" i="22"/>
  <c r="G52" i="22"/>
  <c r="F59" i="20" s="1"/>
  <c r="L10" i="22"/>
  <c r="K17" i="20" s="1"/>
  <c r="AB21" i="22"/>
  <c r="Z22" i="22"/>
  <c r="Q11" i="22"/>
  <c r="P21" i="22"/>
  <c r="J22" i="22"/>
  <c r="I29" i="20" s="1"/>
  <c r="F22" i="22"/>
  <c r="E29" i="20" s="1"/>
  <c r="H21" i="22"/>
  <c r="G28" i="20" s="1"/>
  <c r="AF23" i="22"/>
  <c r="H52" i="22"/>
  <c r="G59" i="20" s="1"/>
  <c r="L11" i="22"/>
  <c r="K18" i="20" s="1"/>
  <c r="Z23" i="22"/>
  <c r="K49" i="22"/>
  <c r="J56" i="20" s="1"/>
  <c r="X22" i="22"/>
  <c r="AE22" i="22"/>
  <c r="Y23" i="22"/>
  <c r="I51" i="22"/>
  <c r="H58" i="20" s="1"/>
  <c r="H12" i="22"/>
  <c r="G19" i="20" s="1"/>
  <c r="AD23" i="22"/>
  <c r="M11" i="22"/>
  <c r="S11" i="22"/>
  <c r="G23" i="22"/>
  <c r="F30" i="20" s="1"/>
  <c r="K12" i="22"/>
  <c r="J19" i="20" s="1"/>
  <c r="R12" i="22"/>
  <c r="J50" i="22"/>
  <c r="I57" i="20" s="1"/>
  <c r="AC23" i="22"/>
  <c r="K21" i="22"/>
  <c r="J28" i="20" s="1"/>
  <c r="AB22" i="22"/>
  <c r="O12" i="22"/>
  <c r="G24" i="22"/>
  <c r="F31" i="20" s="1"/>
  <c r="AA23" i="22"/>
  <c r="L21" i="22"/>
  <c r="K28" i="20" s="1"/>
  <c r="P22" i="22"/>
  <c r="AE23" i="22"/>
  <c r="AF24" i="22"/>
  <c r="I52" i="22"/>
  <c r="H59" i="20" s="1"/>
  <c r="AB23" i="22"/>
  <c r="Z24" i="22"/>
  <c r="F61" i="22"/>
  <c r="E68" i="20" s="1"/>
  <c r="AL52" i="22"/>
  <c r="R59" i="20" s="1"/>
  <c r="AQ49" i="22"/>
  <c r="J23" i="22"/>
  <c r="I30" i="20" s="1"/>
  <c r="K50" i="22"/>
  <c r="J57" i="20" s="1"/>
  <c r="AC24" i="22"/>
  <c r="AO50" i="22"/>
  <c r="U57" i="20" s="1"/>
  <c r="AH50" i="22"/>
  <c r="AH52" i="22"/>
  <c r="AH57" i="22"/>
  <c r="AJ67" i="22"/>
  <c r="AI50" i="22"/>
  <c r="AH55" i="22"/>
  <c r="AI67" i="22"/>
  <c r="AI49" i="22"/>
  <c r="AI52" i="22"/>
  <c r="AH67" i="22"/>
  <c r="AH51" i="22"/>
  <c r="AU67" i="22"/>
  <c r="AH68" i="22"/>
  <c r="AJ70" i="22"/>
  <c r="AI73" i="22"/>
  <c r="AM73" i="22"/>
  <c r="S80" i="20" s="1"/>
  <c r="AQ73" i="22"/>
  <c r="AU73" i="22"/>
  <c r="AY73" i="22"/>
  <c r="BC73" i="22"/>
  <c r="BG73" i="22"/>
  <c r="AH74" i="22"/>
  <c r="AL74" i="22"/>
  <c r="R81" i="20" s="1"/>
  <c r="AP74" i="22"/>
  <c r="AT74" i="22"/>
  <c r="AX74" i="22"/>
  <c r="BB74" i="22"/>
  <c r="BF74" i="22"/>
  <c r="BJ74" i="22"/>
  <c r="AK75" i="22"/>
  <c r="AO75" i="22"/>
  <c r="U82" i="20" s="1"/>
  <c r="AS75" i="22"/>
  <c r="AW75" i="22"/>
  <c r="BA75" i="22"/>
  <c r="BE75" i="22"/>
  <c r="BI75" i="22"/>
  <c r="AJ76" i="22"/>
  <c r="AN76" i="22"/>
  <c r="T83" i="20" s="1"/>
  <c r="AR76" i="22"/>
  <c r="AV76" i="22"/>
  <c r="AZ76" i="22"/>
  <c r="BD76" i="22"/>
  <c r="BH76" i="22"/>
  <c r="AG75" i="22"/>
  <c r="AG69" i="22"/>
  <c r="AG57" i="22"/>
  <c r="AG51" i="22"/>
  <c r="AI9" i="22"/>
  <c r="AM9" i="22"/>
  <c r="S16" i="20" s="1"/>
  <c r="AQ9" i="22"/>
  <c r="AU9" i="22"/>
  <c r="AY9" i="22"/>
  <c r="BC9" i="22"/>
  <c r="BG9" i="22"/>
  <c r="AH10" i="22"/>
  <c r="AL10" i="22"/>
  <c r="R17" i="20" s="1"/>
  <c r="AP10" i="22"/>
  <c r="AT10" i="22"/>
  <c r="AX10" i="22"/>
  <c r="BB10" i="22"/>
  <c r="BF10" i="22"/>
  <c r="BJ10" i="22"/>
  <c r="AK11" i="22"/>
  <c r="AO11" i="22"/>
  <c r="U18" i="20" s="1"/>
  <c r="AS11" i="22"/>
  <c r="AW11" i="22"/>
  <c r="BA11" i="22"/>
  <c r="BE11" i="22"/>
  <c r="BI11" i="22"/>
  <c r="AJ12" i="22"/>
  <c r="AN12" i="22"/>
  <c r="T19" i="20" s="1"/>
  <c r="AR12" i="22"/>
  <c r="AV12" i="22"/>
  <c r="AZ12" i="22"/>
  <c r="BD12" i="22"/>
  <c r="BH12" i="22"/>
  <c r="AI15" i="22"/>
  <c r="AM15" i="22"/>
  <c r="S22" i="20" s="1"/>
  <c r="AQ15" i="22"/>
  <c r="AU15" i="22"/>
  <c r="AY15" i="22"/>
  <c r="BC15" i="22"/>
  <c r="BG15" i="22"/>
  <c r="AH16" i="22"/>
  <c r="AL16" i="22"/>
  <c r="R23" i="20" s="1"/>
  <c r="AP16" i="22"/>
  <c r="AT16" i="22"/>
  <c r="AX16" i="22"/>
  <c r="BB16" i="22"/>
  <c r="BF16" i="22"/>
  <c r="BJ16" i="22"/>
  <c r="AK17" i="22"/>
  <c r="AO17" i="22"/>
  <c r="U24" i="20" s="1"/>
  <c r="AS17" i="22"/>
  <c r="AW17" i="22"/>
  <c r="BA17" i="22"/>
  <c r="BE17" i="22"/>
  <c r="BI17" i="22"/>
  <c r="AJ18" i="22"/>
  <c r="AN18" i="22"/>
  <c r="T25" i="20" s="1"/>
  <c r="AE14" i="26" s="1"/>
  <c r="AR18" i="22"/>
  <c r="AV18" i="22"/>
  <c r="AZ18" i="22"/>
  <c r="BD18" i="22"/>
  <c r="BH18" i="22"/>
  <c r="AI27" i="22"/>
  <c r="AH28" i="22"/>
  <c r="AJ30" i="22"/>
  <c r="AI33" i="22"/>
  <c r="AM33" i="22"/>
  <c r="S40" i="20" s="1"/>
  <c r="AI51" i="22"/>
  <c r="AI68" i="22"/>
  <c r="AH69" i="22"/>
  <c r="AJ73" i="22"/>
  <c r="AN73" i="22"/>
  <c r="T80" i="20" s="1"/>
  <c r="AR73" i="22"/>
  <c r="AV73" i="22"/>
  <c r="AZ73" i="22"/>
  <c r="BD73" i="22"/>
  <c r="BH73" i="22"/>
  <c r="AI74" i="22"/>
  <c r="AM74" i="22"/>
  <c r="S81" i="20" s="1"/>
  <c r="AQ74" i="22"/>
  <c r="AU74" i="22"/>
  <c r="AY74" i="22"/>
  <c r="BC74" i="22"/>
  <c r="BG74" i="22"/>
  <c r="AH75" i="22"/>
  <c r="AL75" i="22"/>
  <c r="R82" i="20" s="1"/>
  <c r="AP75" i="22"/>
  <c r="AT75" i="22"/>
  <c r="AX75" i="22"/>
  <c r="BB75" i="22"/>
  <c r="BF75" i="22"/>
  <c r="BJ75" i="22"/>
  <c r="AK76" i="22"/>
  <c r="AO76" i="22"/>
  <c r="U83" i="20" s="1"/>
  <c r="AS76" i="22"/>
  <c r="AW76" i="22"/>
  <c r="BA76" i="22"/>
  <c r="BE76" i="22"/>
  <c r="BI76" i="22"/>
  <c r="AG76" i="22"/>
  <c r="AG70" i="22"/>
  <c r="AG58" i="22"/>
  <c r="AG52" i="22"/>
  <c r="AJ9" i="22"/>
  <c r="AN9" i="22"/>
  <c r="T16" i="20" s="1"/>
  <c r="AR9" i="22"/>
  <c r="AV9" i="22"/>
  <c r="AZ9" i="22"/>
  <c r="BD9" i="22"/>
  <c r="BH9" i="22"/>
  <c r="AI10" i="22"/>
  <c r="AM10" i="22"/>
  <c r="S17" i="20" s="1"/>
  <c r="AQ10" i="22"/>
  <c r="AU10" i="22"/>
  <c r="AY10" i="22"/>
  <c r="BC10" i="22"/>
  <c r="BG10" i="22"/>
  <c r="AH11" i="22"/>
  <c r="AL11" i="22"/>
  <c r="R18" i="20" s="1"/>
  <c r="AP11" i="22"/>
  <c r="AT11" i="22"/>
  <c r="AX11" i="22"/>
  <c r="BB11" i="22"/>
  <c r="BF11" i="22"/>
  <c r="BJ11" i="22"/>
  <c r="AK12" i="22"/>
  <c r="AO12" i="22"/>
  <c r="U19" i="20" s="1"/>
  <c r="AS12" i="22"/>
  <c r="AW12" i="22"/>
  <c r="BA12" i="22"/>
  <c r="BE12" i="22"/>
  <c r="BI12" i="22"/>
  <c r="AJ15" i="22"/>
  <c r="AN15" i="22"/>
  <c r="T22" i="20" s="1"/>
  <c r="AR15" i="22"/>
  <c r="AV15" i="22"/>
  <c r="AZ15" i="22"/>
  <c r="BD15" i="22"/>
  <c r="BH15" i="22"/>
  <c r="AI16" i="22"/>
  <c r="AM16" i="22"/>
  <c r="S23" i="20" s="1"/>
  <c r="AQ16" i="22"/>
  <c r="AU16" i="22"/>
  <c r="AY16" i="22"/>
  <c r="BC16" i="22"/>
  <c r="BG16" i="22"/>
  <c r="AH17" i="22"/>
  <c r="AL17" i="22"/>
  <c r="R24" i="20" s="1"/>
  <c r="AP17" i="22"/>
  <c r="AT17" i="22"/>
  <c r="AX17" i="22"/>
  <c r="BB17" i="22"/>
  <c r="BF17" i="22"/>
  <c r="BJ17" i="22"/>
  <c r="AK18" i="22"/>
  <c r="AO18" i="22"/>
  <c r="U25" i="20" s="1"/>
  <c r="AF14" i="26" s="1"/>
  <c r="AS18" i="22"/>
  <c r="AW18" i="22"/>
  <c r="BA18" i="22"/>
  <c r="BE18" i="22"/>
  <c r="BI18" i="22"/>
  <c r="AJ27" i="22"/>
  <c r="AI28" i="22"/>
  <c r="AH29" i="22"/>
  <c r="AJ33" i="22"/>
  <c r="AH56" i="22"/>
  <c r="AJ68" i="22"/>
  <c r="AI69" i="22"/>
  <c r="AH70" i="22"/>
  <c r="AK73" i="22"/>
  <c r="AO73" i="22"/>
  <c r="U80" i="20" s="1"/>
  <c r="AS73" i="22"/>
  <c r="AW73" i="22"/>
  <c r="BA73" i="22"/>
  <c r="BE73" i="22"/>
  <c r="BI73" i="22"/>
  <c r="AJ74" i="22"/>
  <c r="AN74" i="22"/>
  <c r="T81" i="20" s="1"/>
  <c r="AR74" i="22"/>
  <c r="AV74" i="22"/>
  <c r="AZ74" i="22"/>
  <c r="BD74" i="22"/>
  <c r="BH74" i="22"/>
  <c r="AI75" i="22"/>
  <c r="AM75" i="22"/>
  <c r="S82" i="20" s="1"/>
  <c r="AQ75" i="22"/>
  <c r="AU75" i="22"/>
  <c r="AY75" i="22"/>
  <c r="BC75" i="22"/>
  <c r="BG75" i="22"/>
  <c r="AH76" i="22"/>
  <c r="AL76" i="22"/>
  <c r="R83" i="20" s="1"/>
  <c r="AP76" i="22"/>
  <c r="AT76" i="22"/>
  <c r="AX76" i="22"/>
  <c r="BB76" i="22"/>
  <c r="BF76" i="22"/>
  <c r="BJ76" i="22"/>
  <c r="AG73" i="22"/>
  <c r="AG67" i="22"/>
  <c r="AG55" i="22"/>
  <c r="AG49" i="22"/>
  <c r="AK9" i="22"/>
  <c r="AO9" i="22"/>
  <c r="U16" i="20" s="1"/>
  <c r="AS9" i="22"/>
  <c r="AW9" i="22"/>
  <c r="BA9" i="22"/>
  <c r="BE9" i="22"/>
  <c r="BI9" i="22"/>
  <c r="AJ10" i="22"/>
  <c r="AN10" i="22"/>
  <c r="T17" i="20" s="1"/>
  <c r="AR10" i="22"/>
  <c r="AV10" i="22"/>
  <c r="AZ10" i="22"/>
  <c r="BD10" i="22"/>
  <c r="BH10" i="22"/>
  <c r="AI11" i="22"/>
  <c r="AM11" i="22"/>
  <c r="S18" i="20" s="1"/>
  <c r="AQ11" i="22"/>
  <c r="AU11" i="22"/>
  <c r="AY11" i="22"/>
  <c r="BC11" i="22"/>
  <c r="BG11" i="22"/>
  <c r="AH12" i="22"/>
  <c r="AL12" i="22"/>
  <c r="R19" i="20" s="1"/>
  <c r="AP12" i="22"/>
  <c r="AT12" i="22"/>
  <c r="AX12" i="22"/>
  <c r="BB12" i="22"/>
  <c r="BF12" i="22"/>
  <c r="BJ12" i="22"/>
  <c r="AK15" i="22"/>
  <c r="AO15" i="22"/>
  <c r="U22" i="20" s="1"/>
  <c r="AS15" i="22"/>
  <c r="AW15" i="22"/>
  <c r="BA15" i="22"/>
  <c r="BE15" i="22"/>
  <c r="BI15" i="22"/>
  <c r="AJ16" i="22"/>
  <c r="AN16" i="22"/>
  <c r="T23" i="20" s="1"/>
  <c r="AR16" i="22"/>
  <c r="AV16" i="22"/>
  <c r="AZ16" i="22"/>
  <c r="BD16" i="22"/>
  <c r="BH16" i="22"/>
  <c r="AI17" i="22"/>
  <c r="AM17" i="22"/>
  <c r="S24" i="20" s="1"/>
  <c r="AQ17" i="22"/>
  <c r="AU17" i="22"/>
  <c r="AY17" i="22"/>
  <c r="BC17" i="22"/>
  <c r="BG17" i="22"/>
  <c r="AH18" i="22"/>
  <c r="AL18" i="22"/>
  <c r="R25" i="20" s="1"/>
  <c r="AC14" i="26" s="1"/>
  <c r="AP18" i="22"/>
  <c r="AT18" i="22"/>
  <c r="AX18" i="22"/>
  <c r="BB18" i="22"/>
  <c r="BF18" i="22"/>
  <c r="BJ18" i="22"/>
  <c r="AJ28" i="22"/>
  <c r="AI29" i="22"/>
  <c r="AH30" i="22"/>
  <c r="AK33" i="22"/>
  <c r="AT73" i="22"/>
  <c r="BJ73" i="22"/>
  <c r="AW74" i="22"/>
  <c r="AJ75" i="22"/>
  <c r="AZ75" i="22"/>
  <c r="AM76" i="22"/>
  <c r="S83" i="20" s="1"/>
  <c r="BC76" i="22"/>
  <c r="AG56" i="22"/>
  <c r="AP9" i="22"/>
  <c r="BF9" i="22"/>
  <c r="AS10" i="22"/>
  <c r="BI10" i="22"/>
  <c r="AV11" i="22"/>
  <c r="AI12" i="22"/>
  <c r="AY12" i="22"/>
  <c r="AL15" i="22"/>
  <c r="R22" i="20" s="1"/>
  <c r="BB15" i="22"/>
  <c r="AO16" i="22"/>
  <c r="U23" i="20" s="1"/>
  <c r="BE16" i="22"/>
  <c r="AR17" i="22"/>
  <c r="BH17" i="22"/>
  <c r="AU18" i="22"/>
  <c r="AH27" i="22"/>
  <c r="AO33" i="22"/>
  <c r="U40" i="20" s="1"/>
  <c r="AS33" i="22"/>
  <c r="AW33" i="22"/>
  <c r="BA33" i="22"/>
  <c r="BE33" i="22"/>
  <c r="BI33" i="22"/>
  <c r="AJ34" i="22"/>
  <c r="AN34" i="22"/>
  <c r="T41" i="20" s="1"/>
  <c r="AR34" i="22"/>
  <c r="AV34" i="22"/>
  <c r="AZ34" i="22"/>
  <c r="BD34" i="22"/>
  <c r="BH34" i="22"/>
  <c r="AI35" i="22"/>
  <c r="AM35" i="22"/>
  <c r="S42" i="20" s="1"/>
  <c r="AQ35" i="22"/>
  <c r="AU35" i="22"/>
  <c r="AY35" i="22"/>
  <c r="BC35" i="22"/>
  <c r="BG35" i="22"/>
  <c r="AH36" i="22"/>
  <c r="AL36" i="22"/>
  <c r="R43" i="20" s="1"/>
  <c r="AP36" i="22"/>
  <c r="AT36" i="22"/>
  <c r="AX36" i="22"/>
  <c r="BB36" i="22"/>
  <c r="BF36" i="22"/>
  <c r="BJ36" i="22"/>
  <c r="AG33" i="22"/>
  <c r="AG27" i="22"/>
  <c r="AG15" i="22"/>
  <c r="AG9" i="22"/>
  <c r="AH49" i="22"/>
  <c r="AI70" i="22"/>
  <c r="AL73" i="22"/>
  <c r="R80" i="20" s="1"/>
  <c r="BB73" i="22"/>
  <c r="AO74" i="22"/>
  <c r="U81" i="20" s="1"/>
  <c r="BE74" i="22"/>
  <c r="AR75" i="22"/>
  <c r="BH75" i="22"/>
  <c r="AU76" i="22"/>
  <c r="AG74" i="22"/>
  <c r="AH9" i="22"/>
  <c r="AX9" i="22"/>
  <c r="AK10" i="22"/>
  <c r="BA10" i="22"/>
  <c r="AN11" i="22"/>
  <c r="T18" i="20" s="1"/>
  <c r="BD11" i="22"/>
  <c r="AQ12" i="22"/>
  <c r="BG12" i="22"/>
  <c r="AT15" i="22"/>
  <c r="BJ15" i="22"/>
  <c r="AW16" i="22"/>
  <c r="AJ17" i="22"/>
  <c r="AZ17" i="22"/>
  <c r="AM18" i="22"/>
  <c r="S25" i="20" s="1"/>
  <c r="AD14" i="26" s="1"/>
  <c r="BC18" i="22"/>
  <c r="AI30" i="22"/>
  <c r="AL33" i="22"/>
  <c r="R40" i="20" s="1"/>
  <c r="AQ33" i="22"/>
  <c r="AU33" i="22"/>
  <c r="AY33" i="22"/>
  <c r="BC33" i="22"/>
  <c r="BG33" i="22"/>
  <c r="AH34" i="22"/>
  <c r="AL34" i="22"/>
  <c r="R41" i="20" s="1"/>
  <c r="AP34" i="22"/>
  <c r="AT34" i="22"/>
  <c r="AX34" i="22"/>
  <c r="BB34" i="22"/>
  <c r="BF34" i="22"/>
  <c r="BJ34" i="22"/>
  <c r="AK35" i="22"/>
  <c r="AO35" i="22"/>
  <c r="U42" i="20" s="1"/>
  <c r="AS35" i="22"/>
  <c r="AW35" i="22"/>
  <c r="BA35" i="22"/>
  <c r="BE35" i="22"/>
  <c r="BI35" i="22"/>
  <c r="AJ36" i="22"/>
  <c r="AN36" i="22"/>
  <c r="T43" i="20" s="1"/>
  <c r="AR36" i="22"/>
  <c r="AV36" i="22"/>
  <c r="AZ36" i="22"/>
  <c r="BD36" i="22"/>
  <c r="BH36" i="22"/>
  <c r="AG35" i="22"/>
  <c r="AG29" i="22"/>
  <c r="AG17" i="22"/>
  <c r="AG11" i="22"/>
  <c r="AH58" i="22"/>
  <c r="BJ67" i="22"/>
  <c r="AJ69" i="22"/>
  <c r="AP73" i="22"/>
  <c r="BF73" i="22"/>
  <c r="AS74" i="22"/>
  <c r="BI74" i="22"/>
  <c r="AV75" i="22"/>
  <c r="AI76" i="22"/>
  <c r="AY76" i="22"/>
  <c r="AG68" i="22"/>
  <c r="AL9" i="22"/>
  <c r="R16" i="20" s="1"/>
  <c r="BB9" i="22"/>
  <c r="AO10" i="22"/>
  <c r="U17" i="20" s="1"/>
  <c r="BE10" i="22"/>
  <c r="AR11" i="22"/>
  <c r="BH11" i="22"/>
  <c r="AU12" i="22"/>
  <c r="AH15" i="22"/>
  <c r="AX15" i="22"/>
  <c r="AK16" i="22"/>
  <c r="BA16" i="22"/>
  <c r="AN17" i="22"/>
  <c r="T24" i="20" s="1"/>
  <c r="BD17" i="22"/>
  <c r="AQ18" i="22"/>
  <c r="BG18" i="22"/>
  <c r="AJ29" i="22"/>
  <c r="AN33" i="22"/>
  <c r="T40" i="20" s="1"/>
  <c r="AR33" i="22"/>
  <c r="AV33" i="22"/>
  <c r="AZ33" i="22"/>
  <c r="BD33" i="22"/>
  <c r="BH33" i="22"/>
  <c r="AI34" i="22"/>
  <c r="AM34" i="22"/>
  <c r="S41" i="20" s="1"/>
  <c r="AQ34" i="22"/>
  <c r="AU34" i="22"/>
  <c r="AY34" i="22"/>
  <c r="BC34" i="22"/>
  <c r="BG34" i="22"/>
  <c r="AH35" i="22"/>
  <c r="AL35" i="22"/>
  <c r="R42" i="20" s="1"/>
  <c r="AP35" i="22"/>
  <c r="AT35" i="22"/>
  <c r="AX35" i="22"/>
  <c r="BB35" i="22"/>
  <c r="BF35" i="22"/>
  <c r="BJ35" i="22"/>
  <c r="AK36" i="22"/>
  <c r="AO36" i="22"/>
  <c r="U43" i="20" s="1"/>
  <c r="AS36" i="22"/>
  <c r="AW36" i="22"/>
  <c r="BA36" i="22"/>
  <c r="BE36" i="22"/>
  <c r="BI36" i="22"/>
  <c r="AG36" i="22"/>
  <c r="AG30" i="22"/>
  <c r="AG18" i="22"/>
  <c r="AG12" i="22"/>
  <c r="BA74" i="22"/>
  <c r="BG76" i="22"/>
  <c r="AW10" i="22"/>
  <c r="BC12" i="22"/>
  <c r="BI16" i="22"/>
  <c r="AP33" i="22"/>
  <c r="BF33" i="22"/>
  <c r="AS34" i="22"/>
  <c r="BI34" i="22"/>
  <c r="AV35" i="22"/>
  <c r="AI36" i="22"/>
  <c r="AY36" i="22"/>
  <c r="AG28" i="22"/>
  <c r="AN75" i="22"/>
  <c r="T82" i="20" s="1"/>
  <c r="BJ33" i="22"/>
  <c r="AZ35" i="22"/>
  <c r="BC36" i="22"/>
  <c r="AX73" i="22"/>
  <c r="BD75" i="22"/>
  <c r="AT9" i="22"/>
  <c r="AZ11" i="22"/>
  <c r="BF15" i="22"/>
  <c r="AI18" i="22"/>
  <c r="AX33" i="22"/>
  <c r="AK34" i="22"/>
  <c r="BA34" i="22"/>
  <c r="AN35" i="22"/>
  <c r="T42" i="20" s="1"/>
  <c r="BD35" i="22"/>
  <c r="AQ36" i="22"/>
  <c r="BG36" i="22"/>
  <c r="AG10" i="22"/>
  <c r="AG50" i="22"/>
  <c r="AV17" i="22"/>
  <c r="AT33" i="22"/>
  <c r="AW34" i="22"/>
  <c r="AM36" i="22"/>
  <c r="S43" i="20" s="1"/>
  <c r="AK74" i="22"/>
  <c r="AQ76" i="22"/>
  <c r="BJ9" i="22"/>
  <c r="AM12" i="22"/>
  <c r="S19" i="20" s="1"/>
  <c r="AS16" i="22"/>
  <c r="AY18" i="22"/>
  <c r="AH33" i="22"/>
  <c r="BB33" i="22"/>
  <c r="AO34" i="22"/>
  <c r="U41" i="20" s="1"/>
  <c r="BE34" i="22"/>
  <c r="AR35" i="22"/>
  <c r="BH35" i="22"/>
  <c r="AU36" i="22"/>
  <c r="AG34" i="22"/>
  <c r="AH73" i="22"/>
  <c r="AJ11" i="22"/>
  <c r="AP15" i="22"/>
  <c r="AJ35" i="22"/>
  <c r="AG16" i="22"/>
  <c r="AG21" i="22"/>
  <c r="AG22" i="22"/>
  <c r="AH21" i="22"/>
  <c r="AG61" i="22"/>
  <c r="AI21" i="22"/>
  <c r="AG23" i="22"/>
  <c r="AH61" i="22"/>
  <c r="AG62" i="22"/>
  <c r="AI22" i="22"/>
  <c r="AH22" i="22"/>
  <c r="AI55" i="22"/>
  <c r="AG24" i="22"/>
  <c r="AH62" i="22"/>
  <c r="AG63" i="22"/>
  <c r="AI23" i="22"/>
  <c r="AJ49" i="22"/>
  <c r="AH23" i="22"/>
  <c r="AI56" i="22"/>
  <c r="AJ50" i="22"/>
  <c r="AH63" i="22"/>
  <c r="AG64" i="22"/>
  <c r="AI61" i="22"/>
  <c r="AI24" i="22"/>
  <c r="AK21" i="22"/>
  <c r="AH24" i="22"/>
  <c r="AJ55" i="22"/>
  <c r="AI57" i="22"/>
  <c r="AH64" i="22"/>
  <c r="AJ56" i="22"/>
  <c r="AI58" i="22"/>
  <c r="AK22" i="22"/>
  <c r="AI62" i="22"/>
  <c r="AJ51" i="22"/>
  <c r="AK55" i="22"/>
  <c r="AL21" i="22"/>
  <c r="R28" i="20" s="1"/>
  <c r="AI63" i="22"/>
  <c r="AL55" i="22"/>
  <c r="R62" i="20" s="1"/>
  <c r="AK56" i="22"/>
  <c r="AJ52" i="22"/>
  <c r="AJ57" i="22"/>
  <c r="AK23" i="22"/>
  <c r="AK24" i="22"/>
  <c r="AM21" i="22"/>
  <c r="S28" i="20" s="1"/>
  <c r="AM55" i="22"/>
  <c r="S62" i="20" s="1"/>
  <c r="AL22" i="22"/>
  <c r="R29" i="20" s="1"/>
  <c r="AJ58" i="22"/>
  <c r="AK57" i="22"/>
  <c r="AI64" i="22"/>
  <c r="AL56" i="22"/>
  <c r="R63" i="20" s="1"/>
  <c r="AL57" i="22"/>
  <c r="R64" i="20" s="1"/>
  <c r="AN21" i="22"/>
  <c r="T28" i="20" s="1"/>
  <c r="AK58" i="22"/>
  <c r="AN55" i="22"/>
  <c r="T62" i="20" s="1"/>
  <c r="AL23" i="22"/>
  <c r="R30" i="20" s="1"/>
  <c r="AM56" i="22"/>
  <c r="S63" i="20" s="1"/>
  <c r="AM22" i="22"/>
  <c r="S29" i="20" s="1"/>
  <c r="AO21" i="22"/>
  <c r="U28" i="20" s="1"/>
  <c r="AM57" i="22"/>
  <c r="S64" i="20" s="1"/>
  <c r="AN56" i="22"/>
  <c r="T63" i="20" s="1"/>
  <c r="AN22" i="22"/>
  <c r="T29" i="20" s="1"/>
  <c r="AM23" i="22"/>
  <c r="S30" i="20" s="1"/>
  <c r="AO55" i="22"/>
  <c r="U62" i="20" s="1"/>
  <c r="AL58" i="22"/>
  <c r="R65" i="20" s="1"/>
  <c r="AL24" i="22"/>
  <c r="R31" i="20" s="1"/>
  <c r="AN23" i="22"/>
  <c r="T30" i="20" s="1"/>
  <c r="AP55" i="22"/>
  <c r="AN57" i="22"/>
  <c r="T64" i="20" s="1"/>
  <c r="AM24" i="22"/>
  <c r="S31" i="20" s="1"/>
  <c r="AO56" i="22"/>
  <c r="U63" i="20" s="1"/>
  <c r="AO22" i="22"/>
  <c r="U29" i="20" s="1"/>
  <c r="AP21" i="22"/>
  <c r="AM58" i="22"/>
  <c r="S65" i="20" s="1"/>
  <c r="AQ55" i="22"/>
  <c r="AO57" i="22"/>
  <c r="U64" i="20" s="1"/>
  <c r="AN24" i="22"/>
  <c r="T31" i="20" s="1"/>
  <c r="AP56" i="22"/>
  <c r="AO23" i="22"/>
  <c r="U30" i="20" s="1"/>
  <c r="AP22" i="22"/>
  <c r="AQ21" i="22"/>
  <c r="AN58" i="22"/>
  <c r="T65" i="20" s="1"/>
  <c r="AQ22" i="22"/>
  <c r="AP23" i="22"/>
  <c r="AP57" i="22"/>
  <c r="AR21" i="22"/>
  <c r="AR55" i="22"/>
  <c r="AO58" i="22"/>
  <c r="U65" i="20" s="1"/>
  <c r="AQ56" i="22"/>
  <c r="AO24" i="22"/>
  <c r="U31" i="20" s="1"/>
  <c r="AS55" i="22"/>
  <c r="AR22" i="22"/>
  <c r="AQ23" i="22"/>
  <c r="AP24" i="22"/>
  <c r="AQ57" i="22"/>
  <c r="AS21" i="22"/>
  <c r="AP58" i="22"/>
  <c r="AR56" i="22"/>
  <c r="AS22" i="22"/>
  <c r="AR23" i="22"/>
  <c r="AT55" i="22"/>
  <c r="AQ58" i="22"/>
  <c r="AQ24" i="22"/>
  <c r="AT21" i="22"/>
  <c r="AR57" i="22"/>
  <c r="AS56" i="22"/>
  <c r="AS23" i="22"/>
  <c r="AR24" i="22"/>
  <c r="AS57" i="22"/>
  <c r="AT22" i="22"/>
  <c r="AT56" i="22"/>
  <c r="AU55" i="22"/>
  <c r="AR58" i="22"/>
  <c r="AU21" i="22"/>
  <c r="AT23" i="22"/>
  <c r="AU22" i="22"/>
  <c r="AV55" i="22"/>
  <c r="AU56" i="22"/>
  <c r="AS24" i="22"/>
  <c r="AV21" i="22"/>
  <c r="AS58" i="22"/>
  <c r="AT57" i="22"/>
  <c r="AW55" i="22"/>
  <c r="AU23" i="22"/>
  <c r="AW21" i="22"/>
  <c r="AT24" i="22"/>
  <c r="AV22" i="22"/>
  <c r="AV56" i="22"/>
  <c r="AT58" i="22"/>
  <c r="AU57" i="22"/>
  <c r="AX55" i="22"/>
  <c r="AX21" i="22"/>
  <c r="AV23" i="22"/>
  <c r="AU58" i="22"/>
  <c r="AW22" i="22"/>
  <c r="AW56" i="22"/>
  <c r="AU24" i="22"/>
  <c r="AV57" i="22"/>
  <c r="AV58" i="22"/>
  <c r="AX22" i="22"/>
  <c r="AY21" i="22"/>
  <c r="AX56" i="22"/>
  <c r="AW23" i="22"/>
  <c r="AY55" i="22"/>
  <c r="AW57" i="22"/>
  <c r="AV24" i="22"/>
  <c r="AX57" i="22"/>
  <c r="AX23" i="22"/>
  <c r="AZ55" i="22"/>
  <c r="AW24" i="22"/>
  <c r="AW58" i="22"/>
  <c r="AY22" i="22"/>
  <c r="AZ21" i="22"/>
  <c r="AY56" i="22"/>
  <c r="BA21" i="22"/>
  <c r="AX24" i="22"/>
  <c r="AY57" i="22"/>
  <c r="AZ56" i="22"/>
  <c r="AY23" i="22"/>
  <c r="AX58" i="22"/>
  <c r="AZ22" i="22"/>
  <c r="BA55" i="22"/>
  <c r="AY58" i="22"/>
  <c r="AZ23" i="22"/>
  <c r="BA56" i="22"/>
  <c r="BA22" i="22"/>
  <c r="BB55" i="22"/>
  <c r="AZ57" i="22"/>
  <c r="BB21" i="22"/>
  <c r="AY24" i="22"/>
  <c r="BB22" i="22"/>
  <c r="AZ24" i="22"/>
  <c r="BB56" i="22"/>
  <c r="AZ58" i="22"/>
  <c r="BA23" i="22"/>
  <c r="BC21" i="22"/>
  <c r="BA57" i="22"/>
  <c r="BC55" i="22"/>
  <c r="BD21" i="22"/>
  <c r="BA58" i="22"/>
  <c r="BD55" i="22"/>
  <c r="BA24" i="22"/>
  <c r="BB57" i="22"/>
  <c r="BB23" i="22"/>
  <c r="BC22" i="22"/>
  <c r="BC56" i="22"/>
  <c r="BB24" i="22"/>
  <c r="BD22" i="22"/>
  <c r="BC23" i="22"/>
  <c r="BE55" i="22"/>
  <c r="BD56" i="22"/>
  <c r="BC57" i="22"/>
  <c r="BB58" i="22"/>
  <c r="BF21" i="22"/>
  <c r="BD23" i="22"/>
  <c r="BC24" i="22"/>
  <c r="BF55" i="22"/>
  <c r="BC58" i="22"/>
  <c r="BD57" i="22"/>
  <c r="BE56" i="22"/>
  <c r="BD24" i="22"/>
  <c r="BD58" i="22"/>
  <c r="BG21" i="22"/>
  <c r="BG55" i="22"/>
  <c r="BE57" i="22"/>
  <c r="BF56" i="22"/>
  <c r="BF22" i="22"/>
  <c r="BH55" i="22"/>
  <c r="BE58" i="22"/>
  <c r="BG56" i="22"/>
  <c r="BF23" i="22"/>
  <c r="BG22" i="22"/>
  <c r="BF57" i="22"/>
  <c r="BJ55" i="22"/>
  <c r="BI55" i="22"/>
  <c r="BH56" i="22"/>
  <c r="BF58" i="22"/>
  <c r="BI21" i="22"/>
  <c r="BF24" i="22"/>
  <c r="BG23" i="22"/>
  <c r="BG57" i="22"/>
  <c r="BG58" i="22"/>
  <c r="BI22" i="22"/>
  <c r="BJ21" i="22"/>
  <c r="BI56" i="22"/>
  <c r="BH57" i="22"/>
  <c r="BG24" i="22"/>
  <c r="BJ56" i="22"/>
  <c r="BJ22" i="22"/>
  <c r="BI57" i="22"/>
  <c r="BH58" i="22"/>
  <c r="BJ57" i="22"/>
  <c r="BI23" i="22"/>
  <c r="BJ58" i="22"/>
  <c r="BI58" i="22"/>
  <c r="BI24" i="22"/>
  <c r="BJ23" i="22"/>
  <c r="BJ24" i="22"/>
  <c r="AK49" i="22"/>
  <c r="AK50" i="22"/>
  <c r="AL49" i="22"/>
  <c r="R56" i="20" s="1"/>
  <c r="AK51" i="22"/>
  <c r="AM49" i="22"/>
  <c r="S56" i="20" s="1"/>
  <c r="AK52" i="22"/>
  <c r="AN49" i="22"/>
  <c r="T56" i="20" s="1"/>
  <c r="AL50" i="22"/>
  <c r="R57" i="20" s="1"/>
  <c r="AM50" i="22"/>
  <c r="S57" i="20" s="1"/>
  <c r="AN50" i="22"/>
  <c r="T57" i="20" s="1"/>
  <c r="AO49" i="22"/>
  <c r="U56" i="20" s="1"/>
  <c r="AL51" i="22"/>
  <c r="R58" i="20" s="1"/>
  <c r="AM51" i="22"/>
  <c r="S58" i="20" s="1"/>
  <c r="Q12" i="22"/>
  <c r="I21" i="22"/>
  <c r="H28" i="20" s="1"/>
  <c r="K22" i="22"/>
  <c r="J29" i="20" s="1"/>
  <c r="M12" i="22"/>
  <c r="Y24" i="22"/>
  <c r="X23" i="22"/>
  <c r="AP50" i="22"/>
  <c r="V57" i="20" s="1"/>
  <c r="AO51" i="22"/>
  <c r="U58" i="20" s="1"/>
  <c r="L49" i="22"/>
  <c r="S12" i="22"/>
  <c r="H22" i="22"/>
  <c r="G29" i="20" s="1"/>
  <c r="L12" i="22"/>
  <c r="K19" i="20" s="1"/>
  <c r="F23" i="22"/>
  <c r="E30" i="20" s="1"/>
  <c r="AA24" i="22"/>
  <c r="J51" i="22"/>
  <c r="AN52" i="22"/>
  <c r="T59" i="20" s="1"/>
  <c r="AD24" i="22"/>
  <c r="AM52" i="22"/>
  <c r="S59" i="20" s="1"/>
  <c r="AP49" i="22"/>
  <c r="G144" i="22"/>
  <c r="G61" i="22" s="1"/>
  <c r="F68" i="20" s="1"/>
  <c r="CH107" i="22"/>
  <c r="F107" i="22"/>
  <c r="F24" i="22" s="1"/>
  <c r="E31" i="20" s="1"/>
  <c r="CJ106" i="22"/>
  <c r="AB107" i="22"/>
  <c r="AB24" i="22" s="1"/>
  <c r="F124" i="22"/>
  <c r="BY151" i="22"/>
  <c r="AF151" i="22"/>
  <c r="AF68" i="22" s="1"/>
  <c r="CN151" i="22"/>
  <c r="AU151" i="22"/>
  <c r="AU68" i="22" s="1"/>
  <c r="BJ151" i="22"/>
  <c r="BJ68" i="22" s="1"/>
  <c r="Q151" i="22"/>
  <c r="Q68" i="22" s="1"/>
  <c r="BR135" i="22"/>
  <c r="J135" i="22"/>
  <c r="J52" i="22" s="1"/>
  <c r="I59" i="20" s="1"/>
  <c r="L133" i="22"/>
  <c r="L50" i="22" s="1"/>
  <c r="BT133" i="22"/>
  <c r="CN107" i="22"/>
  <c r="AQ133" i="22"/>
  <c r="AQ50" i="22" s="1"/>
  <c r="X107" i="22"/>
  <c r="X24" i="22" s="1"/>
  <c r="K134" i="22"/>
  <c r="K51" i="22" s="1"/>
  <c r="J58" i="20" s="1"/>
  <c r="AP134" i="22"/>
  <c r="AP51" i="22" s="1"/>
  <c r="AO135" i="22"/>
  <c r="AO52" i="22" s="1"/>
  <c r="U59" i="20" s="1"/>
  <c r="BS134" i="22"/>
  <c r="CK107" i="22"/>
  <c r="K106" i="22"/>
  <c r="K23" i="22" s="1"/>
  <c r="J30" i="20" s="1"/>
  <c r="H106" i="22"/>
  <c r="H23" i="22" s="1"/>
  <c r="G30" i="20" s="1"/>
  <c r="BO106" i="22"/>
  <c r="CF106" i="22"/>
  <c r="CG107" i="22"/>
  <c r="P106" i="22"/>
  <c r="P23" i="22" s="1"/>
  <c r="BR106" i="22"/>
  <c r="CM106" i="22"/>
  <c r="AE107" i="22"/>
  <c r="AE24" i="22" s="1"/>
  <c r="J107" i="22"/>
  <c r="J24" i="22" s="1"/>
  <c r="I31" i="20" s="1"/>
  <c r="F145" i="22"/>
  <c r="F62" i="22" s="1"/>
  <c r="E69" i="20" s="1"/>
  <c r="F162" i="22"/>
  <c r="BO123" i="22"/>
  <c r="BP105" i="22"/>
  <c r="I105" i="22"/>
  <c r="I22" i="22" s="1"/>
  <c r="H29" i="20" s="1"/>
  <c r="BS105" i="22"/>
  <c r="L105" i="22"/>
  <c r="L22" i="22" s="1"/>
  <c r="K29" i="20" s="1"/>
  <c r="V76" i="24"/>
  <c r="V27" i="24" s="1"/>
  <c r="S104" i="22" s="1"/>
  <c r="S21" i="22" s="1"/>
  <c r="Y76" i="24"/>
  <c r="CG75" i="24"/>
  <c r="R76" i="24"/>
  <c r="BZ75" i="24"/>
  <c r="K32" i="24"/>
  <c r="BT76" i="24"/>
  <c r="BT27" i="24"/>
  <c r="BQ104" i="22" s="1"/>
  <c r="BW76" i="24"/>
  <c r="BW27" i="24"/>
  <c r="BT104" i="22" s="1"/>
  <c r="BT110" i="24"/>
  <c r="M110" i="24"/>
  <c r="L81" i="24"/>
  <c r="M81" i="24" s="1"/>
  <c r="N81" i="24" s="1"/>
  <c r="O81" i="24" s="1"/>
  <c r="U76" i="24"/>
  <c r="U27" i="24" s="1"/>
  <c r="R104" i="22" s="1"/>
  <c r="R21" i="22" s="1"/>
  <c r="Q76" i="24"/>
  <c r="Q27" i="24" s="1"/>
  <c r="N104" i="22" s="1"/>
  <c r="N21" i="22" s="1"/>
  <c r="W76" i="24"/>
  <c r="W27" i="24" s="1"/>
  <c r="T104" i="22" s="1"/>
  <c r="T21" i="22" s="1"/>
  <c r="P76" i="24"/>
  <c r="P27" i="24" s="1"/>
  <c r="M104" i="22" s="1"/>
  <c r="M21" i="22" s="1"/>
  <c r="BT95" i="22"/>
  <c r="Q19" i="14"/>
  <c r="BY19" i="14" s="1"/>
  <c r="BU95" i="22"/>
  <c r="CA95" i="22"/>
  <c r="BY95" i="22"/>
  <c r="CT38" i="17"/>
  <c r="CG59" i="17"/>
  <c r="BT59" i="17"/>
  <c r="AX150" i="22" s="1"/>
  <c r="BO150" i="22"/>
  <c r="AK67" i="22"/>
  <c r="G150" i="22"/>
  <c r="G67" i="22" s="1"/>
  <c r="F74" i="20" s="1"/>
  <c r="BL26" i="17"/>
  <c r="CT22" i="17"/>
  <c r="CU15" i="17"/>
  <c r="BZ150" i="22"/>
  <c r="R150" i="22"/>
  <c r="R67" i="22" s="1"/>
  <c r="AV67" i="22"/>
  <c r="AV19" i="14"/>
  <c r="AR132" i="22"/>
  <c r="AR49" i="22" s="1"/>
  <c r="BU132" i="22"/>
  <c r="M132" i="22"/>
  <c r="M49" i="22" s="1"/>
  <c r="CR59" i="17"/>
  <c r="AT49" i="17"/>
  <c r="AS59" i="17"/>
  <c r="BJ49" i="17"/>
  <c r="BI59" i="17"/>
  <c r="AM150" i="22" s="1"/>
  <c r="CT17" i="17"/>
  <c r="BV22" i="17"/>
  <c r="CU22" i="17"/>
  <c r="BU42" i="17"/>
  <c r="CT42" i="17"/>
  <c r="BV38" i="17"/>
  <c r="CT33" i="17"/>
  <c r="CU33" i="17"/>
  <c r="BK12" i="17"/>
  <c r="BK65" i="17" s="1"/>
  <c r="AN56" i="17"/>
  <c r="AV52" i="17"/>
  <c r="CU52" i="17"/>
  <c r="CN39" i="17"/>
  <c r="AO39" i="17"/>
  <c r="CI23" i="17"/>
  <c r="AJ23" i="17"/>
  <c r="CH24" i="17"/>
  <c r="AI24" i="17"/>
  <c r="BN22" i="17"/>
  <c r="CI43" i="17"/>
  <c r="AJ43" i="17"/>
  <c r="CI40" i="17"/>
  <c r="AJ40" i="17"/>
  <c r="CO32" i="17"/>
  <c r="CH48" i="17"/>
  <c r="AI48" i="17"/>
  <c r="CJ53" i="17"/>
  <c r="AK53" i="17"/>
  <c r="CL42" i="17"/>
  <c r="AM42" i="17"/>
  <c r="CM13" i="17"/>
  <c r="AN13" i="17"/>
  <c r="CI55" i="17"/>
  <c r="AJ55" i="17"/>
  <c r="CI47" i="17"/>
  <c r="AJ47" i="17"/>
  <c r="CJ30" i="17"/>
  <c r="AK30" i="17"/>
  <c r="CJ21" i="17"/>
  <c r="AK21" i="17"/>
  <c r="CS46" i="17"/>
  <c r="CK31" i="17"/>
  <c r="AL31" i="17"/>
  <c r="CJ58" i="17"/>
  <c r="AK58" i="17"/>
  <c r="CI29" i="17"/>
  <c r="AJ29" i="17"/>
  <c r="AK49" i="17"/>
  <c r="AK18" i="17"/>
  <c r="CJ18" i="17"/>
  <c r="CI36" i="17"/>
  <c r="AJ36" i="17"/>
  <c r="CS27" i="17"/>
  <c r="CS25" i="17"/>
  <c r="AL27" i="17"/>
  <c r="CK27" i="17"/>
  <c r="CT23" i="17"/>
  <c r="AM52" i="17"/>
  <c r="CL52" i="17"/>
  <c r="CT21" i="17"/>
  <c r="CS32" i="17"/>
  <c r="CS14" i="17"/>
  <c r="CS49" i="17"/>
  <c r="CT16" i="17"/>
  <c r="CS29" i="17"/>
  <c r="AJ46" i="17"/>
  <c r="CI46" i="17"/>
  <c r="CT58" i="17"/>
  <c r="AJ50" i="17"/>
  <c r="CI50" i="17"/>
  <c r="AJ25" i="17"/>
  <c r="CI25" i="17"/>
  <c r="CS35" i="17"/>
  <c r="CT26" i="17"/>
  <c r="AK54" i="17"/>
  <c r="CJ54" i="17"/>
  <c r="AL16" i="17"/>
  <c r="CK16" i="17"/>
  <c r="CS41" i="17"/>
  <c r="CS55" i="17"/>
  <c r="AJ35" i="17"/>
  <c r="CI35" i="17"/>
  <c r="AL37" i="17"/>
  <c r="CK37" i="17"/>
  <c r="CT30" i="17"/>
  <c r="CS18" i="17"/>
  <c r="CS47" i="17"/>
  <c r="AJ19" i="17"/>
  <c r="CI19" i="17"/>
  <c r="CT27" i="17"/>
  <c r="CS37" i="17"/>
  <c r="AJ17" i="17"/>
  <c r="CI17" i="17"/>
  <c r="AM15" i="17"/>
  <c r="CL15" i="17"/>
  <c r="DB28" i="17"/>
  <c r="AL38" i="17"/>
  <c r="CK38" i="17"/>
  <c r="CS50" i="17"/>
  <c r="CS39" i="17"/>
  <c r="CS45" i="17"/>
  <c r="AL14" i="17"/>
  <c r="CK14" i="17"/>
  <c r="AJ33" i="17"/>
  <c r="CI33" i="17"/>
  <c r="CS19" i="17"/>
  <c r="AI34" i="17"/>
  <c r="CH34" i="17"/>
  <c r="AI28" i="17"/>
  <c r="CH28" i="17"/>
  <c r="CI12" i="17"/>
  <c r="AJ12" i="17"/>
  <c r="CS54" i="17"/>
  <c r="AN45" i="17"/>
  <c r="CM45" i="17"/>
  <c r="AL20" i="17"/>
  <c r="CK20" i="17"/>
  <c r="CT13" i="17"/>
  <c r="CS31" i="17"/>
  <c r="AJ51" i="17"/>
  <c r="CI51" i="17"/>
  <c r="CT44" i="17"/>
  <c r="J10" i="11"/>
  <c r="J15" i="11"/>
  <c r="J12" i="11"/>
  <c r="J18" i="11"/>
  <c r="J14" i="11"/>
  <c r="J6" i="11"/>
  <c r="D10" i="9" s="1"/>
  <c r="J20" i="11"/>
  <c r="J7" i="11"/>
  <c r="D12" i="9" s="1"/>
  <c r="J17" i="11"/>
  <c r="J55" i="10"/>
  <c r="J51" i="10"/>
  <c r="J47" i="10"/>
  <c r="J43" i="10"/>
  <c r="J39" i="10"/>
  <c r="J23" i="10"/>
  <c r="J13" i="10"/>
  <c r="J59" i="10"/>
  <c r="J31" i="10"/>
  <c r="J17" i="10"/>
  <c r="J7" i="10"/>
  <c r="J65" i="10"/>
  <c r="J53" i="10"/>
  <c r="J49" i="10"/>
  <c r="J45" i="10"/>
  <c r="J41" i="10"/>
  <c r="J25" i="10"/>
  <c r="J21" i="10"/>
  <c r="J11" i="10"/>
  <c r="J62" i="10"/>
  <c r="J58" i="10"/>
  <c r="J52" i="10"/>
  <c r="J48" i="10"/>
  <c r="J46" i="10"/>
  <c r="J42" i="10"/>
  <c r="J40" i="10"/>
  <c r="J36" i="10"/>
  <c r="J34" i="10"/>
  <c r="J30" i="10"/>
  <c r="J26" i="10"/>
  <c r="J24" i="10"/>
  <c r="J22" i="10"/>
  <c r="J18" i="10"/>
  <c r="J16" i="10"/>
  <c r="J14" i="10"/>
  <c r="J12" i="10"/>
  <c r="J10" i="10"/>
  <c r="J8" i="10"/>
  <c r="J63" i="10"/>
  <c r="J60" i="10"/>
  <c r="J54" i="10"/>
  <c r="J50" i="10"/>
  <c r="J44" i="10"/>
  <c r="J38" i="10"/>
  <c r="J28" i="10"/>
  <c r="J6" i="10"/>
  <c r="S33" i="26" l="1"/>
  <c r="T14" i="26"/>
  <c r="I14" i="26" s="1"/>
  <c r="R14" i="26"/>
  <c r="G14" i="26" s="1"/>
  <c r="V14" i="26"/>
  <c r="U14" i="26"/>
  <c r="J14" i="26" s="1"/>
  <c r="U33" i="26"/>
  <c r="T33" i="26"/>
  <c r="P14" i="26"/>
  <c r="Q14" i="26"/>
  <c r="V33" i="26"/>
  <c r="Q33" i="26"/>
  <c r="R33" i="26"/>
  <c r="P33" i="26"/>
  <c r="S14" i="26"/>
  <c r="H14" i="26" s="1"/>
  <c r="O14" i="26"/>
  <c r="C38" i="30"/>
  <c r="Q21" i="22"/>
  <c r="BY21" i="22" s="1"/>
  <c r="BE21" i="22"/>
  <c r="CI21" i="22" s="1"/>
  <c r="BE23" i="22"/>
  <c r="CI23" i="22" s="1"/>
  <c r="BP150" i="22"/>
  <c r="BN105" i="22"/>
  <c r="BN122" i="22"/>
  <c r="AJ144" i="22"/>
  <c r="AN32" i="24"/>
  <c r="BQ32" i="24"/>
  <c r="BN144" i="22" s="1"/>
  <c r="AJ105" i="22"/>
  <c r="AJ122" i="22"/>
  <c r="AO81" i="24"/>
  <c r="BR81" i="24"/>
  <c r="BE22" i="22"/>
  <c r="CI22" i="22" s="1"/>
  <c r="CB76" i="24"/>
  <c r="CG24" i="22"/>
  <c r="BH21" i="22"/>
  <c r="CL21" i="22" s="1"/>
  <c r="BH23" i="22"/>
  <c r="CL23" i="22" s="1"/>
  <c r="BH22" i="22"/>
  <c r="CL22" i="22" s="1"/>
  <c r="X27" i="24"/>
  <c r="CF76" i="24"/>
  <c r="W104" i="22"/>
  <c r="CH27" i="24"/>
  <c r="CE104" i="22" s="1"/>
  <c r="CE105" i="22" s="1"/>
  <c r="CE106" i="22" s="1"/>
  <c r="CE107" i="22" s="1"/>
  <c r="CJ89" i="17"/>
  <c r="CH59" i="17"/>
  <c r="BM26" i="17"/>
  <c r="AU50" i="17"/>
  <c r="BN45" i="17"/>
  <c r="BL58" i="17"/>
  <c r="BJ48" i="17"/>
  <c r="BM38" i="17"/>
  <c r="AU45" i="17"/>
  <c r="BK17" i="17"/>
  <c r="BJ34" i="17"/>
  <c r="BM14" i="17"/>
  <c r="BN15" i="17"/>
  <c r="BN68" i="17" s="1"/>
  <c r="BK40" i="17"/>
  <c r="AU32" i="17"/>
  <c r="BK29" i="17"/>
  <c r="BM27" i="17"/>
  <c r="BK19" i="17"/>
  <c r="BM20" i="17"/>
  <c r="BL53" i="17"/>
  <c r="BU13" i="17"/>
  <c r="BM41" i="17"/>
  <c r="BJ24" i="17"/>
  <c r="AU41" i="17"/>
  <c r="BN44" i="17"/>
  <c r="BK43" i="17"/>
  <c r="AU55" i="17"/>
  <c r="BU27" i="17"/>
  <c r="BL57" i="17"/>
  <c r="BK55" i="17"/>
  <c r="AL26" i="17"/>
  <c r="BM16" i="17"/>
  <c r="AW15" i="17"/>
  <c r="CV15" i="17"/>
  <c r="BK47" i="17"/>
  <c r="CK26" i="17"/>
  <c r="AU18" i="17"/>
  <c r="AU44" i="17"/>
  <c r="BL46" i="17"/>
  <c r="BK18" i="17"/>
  <c r="BL30" i="17"/>
  <c r="AU47" i="17"/>
  <c r="CJ110" i="17"/>
  <c r="BU19" i="17"/>
  <c r="BL21" i="17"/>
  <c r="AV23" i="17"/>
  <c r="BK25" i="17"/>
  <c r="AU17" i="17"/>
  <c r="BM54" i="17"/>
  <c r="BU44" i="17"/>
  <c r="BP32" i="17"/>
  <c r="BN13" i="17"/>
  <c r="BL50" i="17"/>
  <c r="BM31" i="17"/>
  <c r="BV17" i="17"/>
  <c r="CP32" i="17"/>
  <c r="BK23" i="17"/>
  <c r="BM56" i="17"/>
  <c r="CL56" i="17"/>
  <c r="BV23" i="17"/>
  <c r="AN44" i="17"/>
  <c r="CM44" i="17"/>
  <c r="BM37" i="17"/>
  <c r="AL57" i="17"/>
  <c r="CK110" i="17"/>
  <c r="CK57" i="17"/>
  <c r="AU13" i="17"/>
  <c r="AU54" i="17"/>
  <c r="AM41" i="17"/>
  <c r="CL41" i="17"/>
  <c r="AU27" i="17"/>
  <c r="AM22" i="17"/>
  <c r="CL22" i="17"/>
  <c r="AW26" i="17"/>
  <c r="BU18" i="17"/>
  <c r="AU19" i="17"/>
  <c r="BJ28" i="17"/>
  <c r="BK36" i="17"/>
  <c r="AU14" i="17"/>
  <c r="AU51" i="17"/>
  <c r="CT51" i="17"/>
  <c r="BM52" i="17"/>
  <c r="BN42" i="17"/>
  <c r="AU39" i="17"/>
  <c r="BK33" i="17"/>
  <c r="BU26" i="17"/>
  <c r="AU38" i="17"/>
  <c r="AV33" i="17"/>
  <c r="AU58" i="17"/>
  <c r="BP39" i="17"/>
  <c r="BK51" i="17"/>
  <c r="BK35" i="17"/>
  <c r="BK64" i="22"/>
  <c r="R17" i="26"/>
  <c r="R37" i="26"/>
  <c r="N34" i="26"/>
  <c r="AD34" i="26"/>
  <c r="O13" i="26"/>
  <c r="O33" i="26"/>
  <c r="AE17" i="26"/>
  <c r="AE37" i="26"/>
  <c r="AF34" i="26"/>
  <c r="O16" i="26"/>
  <c r="O36" i="26"/>
  <c r="S17" i="26"/>
  <c r="S37" i="26"/>
  <c r="N16" i="26"/>
  <c r="N36" i="26"/>
  <c r="AC17" i="26"/>
  <c r="AC37" i="26"/>
  <c r="AC13" i="26"/>
  <c r="AC33" i="26"/>
  <c r="AE13" i="26"/>
  <c r="AE33" i="26"/>
  <c r="Q17" i="26"/>
  <c r="Q37" i="26"/>
  <c r="T17" i="26"/>
  <c r="T37" i="26"/>
  <c r="AD13" i="26"/>
  <c r="AD33" i="26"/>
  <c r="AF17" i="26"/>
  <c r="AF37" i="26"/>
  <c r="N17" i="26"/>
  <c r="N37" i="26"/>
  <c r="P17" i="26"/>
  <c r="P37" i="26"/>
  <c r="N13" i="26"/>
  <c r="N33" i="26"/>
  <c r="P16" i="26"/>
  <c r="P36" i="26"/>
  <c r="AD17" i="26"/>
  <c r="AD37" i="26"/>
  <c r="AC34" i="26"/>
  <c r="AF13" i="26"/>
  <c r="AF33" i="26"/>
  <c r="AE34" i="26"/>
  <c r="U17" i="26"/>
  <c r="U37" i="26"/>
  <c r="O17" i="26"/>
  <c r="O37" i="26"/>
  <c r="V17" i="26"/>
  <c r="V37" i="26"/>
  <c r="AE15" i="26"/>
  <c r="AE35" i="26"/>
  <c r="AD15" i="26"/>
  <c r="AD35" i="26"/>
  <c r="AF15" i="26"/>
  <c r="AF35" i="26"/>
  <c r="AC15" i="26"/>
  <c r="AC35" i="26"/>
  <c r="T15" i="26"/>
  <c r="T35" i="26"/>
  <c r="Q15" i="26"/>
  <c r="Q35" i="26"/>
  <c r="O15" i="26"/>
  <c r="O35" i="26"/>
  <c r="P15" i="26"/>
  <c r="P35" i="26"/>
  <c r="S34" i="26"/>
  <c r="O34" i="26"/>
  <c r="T34" i="26"/>
  <c r="R34" i="26"/>
  <c r="V34" i="26"/>
  <c r="U34" i="26"/>
  <c r="P34" i="26"/>
  <c r="Q34" i="26"/>
  <c r="P13" i="26"/>
  <c r="R13" i="26"/>
  <c r="S13" i="26"/>
  <c r="V13" i="26"/>
  <c r="Q13" i="26"/>
  <c r="U13" i="26"/>
  <c r="T13" i="26"/>
  <c r="U37" i="25"/>
  <c r="U36" i="25"/>
  <c r="S17" i="25"/>
  <c r="S16" i="25"/>
  <c r="H35" i="25"/>
  <c r="I34" i="25"/>
  <c r="J34" i="25"/>
  <c r="S35" i="25"/>
  <c r="R34" i="25"/>
  <c r="R37" i="25"/>
  <c r="R16" i="25"/>
  <c r="U16" i="25"/>
  <c r="R13" i="25"/>
  <c r="T16" i="25"/>
  <c r="T13" i="25"/>
  <c r="J35" i="25"/>
  <c r="G37" i="25"/>
  <c r="I37" i="25"/>
  <c r="S13" i="25"/>
  <c r="R10" i="25"/>
  <c r="S19" i="25"/>
  <c r="T17" i="25"/>
  <c r="G34" i="25"/>
  <c r="T18" i="25"/>
  <c r="T37" i="25"/>
  <c r="T12" i="25"/>
  <c r="T35" i="25"/>
  <c r="U17" i="25"/>
  <c r="S18" i="25"/>
  <c r="T11" i="25"/>
  <c r="U19" i="25"/>
  <c r="R18" i="25"/>
  <c r="S11" i="25"/>
  <c r="U18" i="25"/>
  <c r="R17" i="25"/>
  <c r="S10" i="25"/>
  <c r="H37" i="25"/>
  <c r="I35" i="25"/>
  <c r="T36" i="25"/>
  <c r="R36" i="25"/>
  <c r="R35" i="25"/>
  <c r="U34" i="25"/>
  <c r="U10" i="25"/>
  <c r="T10" i="25"/>
  <c r="I36" i="25"/>
  <c r="G36" i="25"/>
  <c r="H34" i="25"/>
  <c r="U35" i="25"/>
  <c r="S37" i="25"/>
  <c r="T34" i="25"/>
  <c r="U11" i="25"/>
  <c r="S36" i="25"/>
  <c r="R19" i="25"/>
  <c r="S12" i="25"/>
  <c r="U13" i="25"/>
  <c r="R12" i="25"/>
  <c r="S34" i="25"/>
  <c r="T19" i="25"/>
  <c r="U12" i="25"/>
  <c r="R11" i="25"/>
  <c r="J37" i="25"/>
  <c r="H36" i="25"/>
  <c r="J36" i="25"/>
  <c r="G35" i="25"/>
  <c r="U22" i="25"/>
  <c r="T25" i="25"/>
  <c r="S25" i="25"/>
  <c r="T24" i="25"/>
  <c r="S23" i="25"/>
  <c r="R23" i="25"/>
  <c r="T22" i="25"/>
  <c r="U25" i="25"/>
  <c r="U23" i="25"/>
  <c r="R22" i="25"/>
  <c r="T23" i="25"/>
  <c r="S22" i="25"/>
  <c r="U24" i="25"/>
  <c r="R25" i="25"/>
  <c r="S24" i="25"/>
  <c r="R24" i="25"/>
  <c r="K57" i="20"/>
  <c r="K56" i="20"/>
  <c r="BR51" i="22"/>
  <c r="AE58" i="20" s="1"/>
  <c r="I58" i="20"/>
  <c r="K22" i="25"/>
  <c r="C31" i="20"/>
  <c r="C30" i="20"/>
  <c r="C29" i="20"/>
  <c r="C28" i="20"/>
  <c r="BS51" i="22"/>
  <c r="CA12" i="22"/>
  <c r="BS22" i="22"/>
  <c r="BT21" i="22"/>
  <c r="CJ24" i="22"/>
  <c r="BS23" i="22"/>
  <c r="BR52" i="22"/>
  <c r="BU49" i="22"/>
  <c r="BZ21" i="22"/>
  <c r="BQ22" i="22"/>
  <c r="CA21" i="22"/>
  <c r="BR24" i="22"/>
  <c r="CI24" i="22"/>
  <c r="CF24" i="22"/>
  <c r="BP22" i="22"/>
  <c r="BX23" i="22"/>
  <c r="F79" i="22"/>
  <c r="E86" i="20" s="1"/>
  <c r="BV21" i="22"/>
  <c r="K13" i="25"/>
  <c r="CF23" i="22"/>
  <c r="BP23" i="22"/>
  <c r="BT12" i="22"/>
  <c r="M31" i="20"/>
  <c r="BY12" i="22"/>
  <c r="CL24" i="22"/>
  <c r="BQ21" i="22"/>
  <c r="BU21" i="22"/>
  <c r="CB21" i="22"/>
  <c r="BT49" i="22"/>
  <c r="BU12" i="22"/>
  <c r="BS11" i="22"/>
  <c r="BV12" i="22"/>
  <c r="AG41" i="22"/>
  <c r="BW11" i="22"/>
  <c r="CL12" i="22"/>
  <c r="Q56" i="20"/>
  <c r="X30" i="20"/>
  <c r="X65" i="20"/>
  <c r="X29" i="20"/>
  <c r="W64" i="20"/>
  <c r="W63" i="20"/>
  <c r="V64" i="20"/>
  <c r="V30" i="20"/>
  <c r="V63" i="20"/>
  <c r="V28" i="20"/>
  <c r="V62" i="20"/>
  <c r="P65" i="20"/>
  <c r="Q30" i="20"/>
  <c r="Q62" i="20"/>
  <c r="O65" i="20"/>
  <c r="O64" i="20"/>
  <c r="O31" i="20"/>
  <c r="N70" i="20"/>
  <c r="P56" i="20"/>
  <c r="P18" i="20"/>
  <c r="Q81" i="20"/>
  <c r="X40" i="20"/>
  <c r="AG42" i="22"/>
  <c r="V42" i="20"/>
  <c r="W40" i="20"/>
  <c r="Q23" i="20"/>
  <c r="O83" i="20"/>
  <c r="N65" i="20"/>
  <c r="V41" i="20"/>
  <c r="Q17" i="20"/>
  <c r="O77" i="20"/>
  <c r="O42" i="20"/>
  <c r="P82" i="20"/>
  <c r="N25" i="20"/>
  <c r="Y14" i="26" s="1"/>
  <c r="C14" i="26" s="1"/>
  <c r="O18" i="20"/>
  <c r="AI41" i="22"/>
  <c r="V83" i="20"/>
  <c r="W81" i="20"/>
  <c r="P81" i="20"/>
  <c r="P34" i="20"/>
  <c r="X24" i="20"/>
  <c r="Q19" i="20"/>
  <c r="N18" i="20"/>
  <c r="AH41" i="22"/>
  <c r="O81" i="20"/>
  <c r="O40" i="20"/>
  <c r="W25" i="20"/>
  <c r="AH14" i="26" s="1"/>
  <c r="P25" i="20"/>
  <c r="AA14" i="26" s="1"/>
  <c r="X23" i="20"/>
  <c r="Q18" i="20"/>
  <c r="N17" i="20"/>
  <c r="AH40" i="22"/>
  <c r="AG81" i="22"/>
  <c r="O80" i="20"/>
  <c r="O56" i="20"/>
  <c r="AI79" i="22"/>
  <c r="N62" i="20"/>
  <c r="P74" i="20"/>
  <c r="CH24" i="22"/>
  <c r="CM23" i="22"/>
  <c r="BO24" i="22"/>
  <c r="CK23" i="22"/>
  <c r="BO23" i="22"/>
  <c r="CM22" i="22"/>
  <c r="BT11" i="22"/>
  <c r="K12" i="25"/>
  <c r="BP21" i="22"/>
  <c r="BY11" i="22"/>
  <c r="BO52" i="22"/>
  <c r="BP11" i="22"/>
  <c r="CN22" i="22"/>
  <c r="M29" i="20"/>
  <c r="CK22" i="22"/>
  <c r="CH12" i="22"/>
  <c r="BN12" i="22"/>
  <c r="CD12" i="22"/>
  <c r="L19" i="20"/>
  <c r="BN52" i="22"/>
  <c r="CG12" i="22"/>
  <c r="CM12" i="22"/>
  <c r="BZ10" i="22"/>
  <c r="CK12" i="22"/>
  <c r="CA9" i="22"/>
  <c r="CK11" i="22"/>
  <c r="BV11" i="22"/>
  <c r="BW9" i="22"/>
  <c r="BS9" i="22"/>
  <c r="CE11" i="22"/>
  <c r="CC11" i="22"/>
  <c r="CD10" i="22"/>
  <c r="L17" i="20"/>
  <c r="BQ10" i="22"/>
  <c r="CC10" i="22"/>
  <c r="BO49" i="22"/>
  <c r="CL10" i="22"/>
  <c r="CF10" i="22"/>
  <c r="BO9" i="22"/>
  <c r="CM9" i="22"/>
  <c r="CK9" i="22"/>
  <c r="CN9" i="22"/>
  <c r="M16" i="20"/>
  <c r="CE9" i="22"/>
  <c r="CM57" i="22"/>
  <c r="CM56" i="22"/>
  <c r="CK57" i="22"/>
  <c r="CL55" i="22"/>
  <c r="CI57" i="22"/>
  <c r="CI56" i="22"/>
  <c r="CH56" i="22"/>
  <c r="CE58" i="22"/>
  <c r="CF56" i="22"/>
  <c r="CD57" i="22"/>
  <c r="L64" i="20"/>
  <c r="L63" i="20"/>
  <c r="CD56" i="22"/>
  <c r="CB57" i="22"/>
  <c r="BZ58" i="22"/>
  <c r="Q58" i="20"/>
  <c r="X31" i="20"/>
  <c r="X62" i="20"/>
  <c r="V29" i="20"/>
  <c r="O71" i="20"/>
  <c r="Q31" i="20"/>
  <c r="P64" i="20"/>
  <c r="O70" i="20"/>
  <c r="P58" i="20"/>
  <c r="P63" i="20"/>
  <c r="P62" i="20"/>
  <c r="O68" i="20"/>
  <c r="P57" i="20"/>
  <c r="O30" i="20"/>
  <c r="O62" i="20"/>
  <c r="N68" i="20"/>
  <c r="N28" i="20"/>
  <c r="P42" i="20"/>
  <c r="N80" i="20"/>
  <c r="N40" i="20"/>
  <c r="AG40" i="22"/>
  <c r="W18" i="20"/>
  <c r="O43" i="20"/>
  <c r="O41" i="20"/>
  <c r="V80" i="20"/>
  <c r="P76" i="20"/>
  <c r="X22" i="20"/>
  <c r="N56" i="20"/>
  <c r="AH79" i="22"/>
  <c r="N43" i="20"/>
  <c r="N34" i="20"/>
  <c r="P35" i="20"/>
  <c r="X25" i="20"/>
  <c r="AI14" i="26" s="1"/>
  <c r="Q22" i="20"/>
  <c r="N19" i="20"/>
  <c r="AH42" i="22"/>
  <c r="O82" i="20"/>
  <c r="P75" i="20"/>
  <c r="O35" i="20"/>
  <c r="V24" i="20"/>
  <c r="W22" i="20"/>
  <c r="P22" i="20"/>
  <c r="X18" i="20"/>
  <c r="Q83" i="20"/>
  <c r="N82" i="20"/>
  <c r="O75" i="20"/>
  <c r="O34" i="20"/>
  <c r="V23" i="20"/>
  <c r="W19" i="20"/>
  <c r="P19" i="20"/>
  <c r="X17" i="20"/>
  <c r="Q82" i="20"/>
  <c r="N81" i="20"/>
  <c r="O57" i="20"/>
  <c r="AI80" i="22"/>
  <c r="N64" i="20"/>
  <c r="CK24" i="22"/>
  <c r="CJ23" i="22"/>
  <c r="BX22" i="22"/>
  <c r="BW12" i="22"/>
  <c r="BR50" i="22"/>
  <c r="BP12" i="22"/>
  <c r="CF22" i="22"/>
  <c r="CH22" i="22"/>
  <c r="CG22" i="22"/>
  <c r="CA10" i="22"/>
  <c r="BO22" i="22"/>
  <c r="BZ11" i="22"/>
  <c r="BS10" i="22"/>
  <c r="BQ12" i="22"/>
  <c r="CI12" i="22"/>
  <c r="CG21" i="22"/>
  <c r="CJ12" i="22"/>
  <c r="CN12" i="22"/>
  <c r="M19" i="20"/>
  <c r="CH21" i="22"/>
  <c r="CB12" i="22"/>
  <c r="CI11" i="22"/>
  <c r="CG11" i="22"/>
  <c r="BX11" i="22"/>
  <c r="CH11" i="22"/>
  <c r="BQ11" i="22"/>
  <c r="BZ9" i="22"/>
  <c r="BO50" i="22"/>
  <c r="BN50" i="22"/>
  <c r="CG10" i="22"/>
  <c r="BV10" i="22"/>
  <c r="CM10" i="22"/>
  <c r="BN10" i="22"/>
  <c r="F40" i="22"/>
  <c r="E47" i="20" s="1"/>
  <c r="CG9" i="22"/>
  <c r="CD9" i="22"/>
  <c r="L16" i="20"/>
  <c r="CF9" i="22"/>
  <c r="BR9" i="22"/>
  <c r="BV9" i="22"/>
  <c r="BN49" i="22"/>
  <c r="CL58" i="22"/>
  <c r="CK58" i="22"/>
  <c r="CM55" i="22"/>
  <c r="CI58" i="22"/>
  <c r="CK55" i="22"/>
  <c r="CJ55" i="22"/>
  <c r="CF58" i="22"/>
  <c r="CG56" i="22"/>
  <c r="CG55" i="22"/>
  <c r="CC58" i="22"/>
  <c r="CC57" i="22"/>
  <c r="F41" i="22"/>
  <c r="E48" i="20" s="1"/>
  <c r="Q59" i="20"/>
  <c r="X63" i="20"/>
  <c r="X28" i="20"/>
  <c r="W31" i="20"/>
  <c r="W30" i="20"/>
  <c r="W62" i="20"/>
  <c r="V31" i="20"/>
  <c r="Q64" i="20"/>
  <c r="P59" i="20"/>
  <c r="O69" i="20"/>
  <c r="N71" i="20"/>
  <c r="N31" i="20"/>
  <c r="P28" i="20"/>
  <c r="O63" i="20"/>
  <c r="N29" i="20"/>
  <c r="X16" i="20"/>
  <c r="V40" i="20"/>
  <c r="Q43" i="20"/>
  <c r="N42" i="20"/>
  <c r="N22" i="20"/>
  <c r="Q42" i="20"/>
  <c r="N41" i="20"/>
  <c r="O37" i="20"/>
  <c r="W24" i="20"/>
  <c r="N16" i="20"/>
  <c r="AH39" i="22"/>
  <c r="AG39" i="22"/>
  <c r="X43" i="20"/>
  <c r="O19" i="20"/>
  <c r="AI42" i="22"/>
  <c r="X80" i="20"/>
  <c r="O36" i="20"/>
  <c r="V25" i="20"/>
  <c r="AG14" i="26" s="1"/>
  <c r="W23" i="20"/>
  <c r="P23" i="20"/>
  <c r="X19" i="20"/>
  <c r="Q16" i="20"/>
  <c r="N83" i="20"/>
  <c r="O76" i="20"/>
  <c r="N63" i="20"/>
  <c r="N36" i="20"/>
  <c r="O23" i="20"/>
  <c r="V18" i="20"/>
  <c r="W16" i="20"/>
  <c r="P16" i="20"/>
  <c r="AJ39" i="22"/>
  <c r="X82" i="20"/>
  <c r="N76" i="20"/>
  <c r="O58" i="20"/>
  <c r="AI81" i="22"/>
  <c r="N35" i="20"/>
  <c r="O22" i="20"/>
  <c r="V17" i="20"/>
  <c r="W83" i="20"/>
  <c r="P83" i="20"/>
  <c r="X81" i="20"/>
  <c r="N75" i="20"/>
  <c r="Q74" i="20"/>
  <c r="N74" i="20"/>
  <c r="N59" i="20"/>
  <c r="AH82" i="22"/>
  <c r="BS50" i="22"/>
  <c r="BQ52" i="22"/>
  <c r="CJ22" i="22"/>
  <c r="BZ12" i="22"/>
  <c r="CA11" i="22"/>
  <c r="BQ51" i="22"/>
  <c r="BS49" i="22"/>
  <c r="BP52" i="22"/>
  <c r="BR22" i="22"/>
  <c r="CJ21" i="22"/>
  <c r="BR21" i="22"/>
  <c r="BQ50" i="22"/>
  <c r="BP51" i="22"/>
  <c r="CF21" i="22"/>
  <c r="BR49" i="22"/>
  <c r="BO12" i="22"/>
  <c r="CF12" i="22"/>
  <c r="CC12" i="22"/>
  <c r="BT9" i="22"/>
  <c r="K10" i="25"/>
  <c r="BW10" i="22"/>
  <c r="CE12" i="22"/>
  <c r="BU9" i="22"/>
  <c r="BO51" i="22"/>
  <c r="BN11" i="22"/>
  <c r="BR11" i="22"/>
  <c r="CB11" i="22"/>
  <c r="CJ11" i="22"/>
  <c r="CM11" i="22"/>
  <c r="BP49" i="22"/>
  <c r="BN51" i="22"/>
  <c r="BO10" i="22"/>
  <c r="CB10" i="22"/>
  <c r="CH10" i="22"/>
  <c r="CJ10" i="22"/>
  <c r="CK10" i="22"/>
  <c r="CC9" i="22"/>
  <c r="BN9" i="22"/>
  <c r="F39" i="22"/>
  <c r="E46" i="20" s="1"/>
  <c r="CI9" i="22"/>
  <c r="CL9" i="22"/>
  <c r="BQ9" i="22"/>
  <c r="CM24" i="22"/>
  <c r="CN24" i="22"/>
  <c r="V56" i="20"/>
  <c r="Q57" i="20"/>
  <c r="X64" i="20"/>
  <c r="W65" i="20"/>
  <c r="W29" i="20"/>
  <c r="W28" i="20"/>
  <c r="V65" i="20"/>
  <c r="Q65" i="20"/>
  <c r="Q63" i="20"/>
  <c r="Q29" i="20"/>
  <c r="Q28" i="20"/>
  <c r="N30" i="20"/>
  <c r="N69" i="20"/>
  <c r="O29" i="20"/>
  <c r="O28" i="20"/>
  <c r="V22" i="20"/>
  <c r="AG80" i="22"/>
  <c r="Q41" i="20"/>
  <c r="O25" i="20"/>
  <c r="Z14" i="26" s="1"/>
  <c r="W42" i="20"/>
  <c r="X42" i="20"/>
  <c r="P36" i="20"/>
  <c r="X74" i="20"/>
  <c r="W43" i="20"/>
  <c r="P43" i="20"/>
  <c r="X41" i="20"/>
  <c r="P24" i="20"/>
  <c r="V43" i="20"/>
  <c r="W41" i="20"/>
  <c r="P41" i="20"/>
  <c r="V16" i="20"/>
  <c r="W82" i="20"/>
  <c r="Q40" i="20"/>
  <c r="N37" i="20"/>
  <c r="O24" i="20"/>
  <c r="V19" i="20"/>
  <c r="W17" i="20"/>
  <c r="P17" i="20"/>
  <c r="AG79" i="22"/>
  <c r="X83" i="20"/>
  <c r="Q80" i="20"/>
  <c r="N77" i="20"/>
  <c r="P40" i="20"/>
  <c r="Q25" i="20"/>
  <c r="AB14" i="26" s="1"/>
  <c r="N24" i="20"/>
  <c r="O17" i="20"/>
  <c r="AI40" i="22"/>
  <c r="AG82" i="22"/>
  <c r="V82" i="20"/>
  <c r="W80" i="20"/>
  <c r="P80" i="20"/>
  <c r="P37" i="20"/>
  <c r="Q24" i="20"/>
  <c r="N23" i="20"/>
  <c r="O16" i="20"/>
  <c r="AI39" i="22"/>
  <c r="V81" i="20"/>
  <c r="P77" i="20"/>
  <c r="X75" i="20"/>
  <c r="N58" i="20"/>
  <c r="AH81" i="22"/>
  <c r="O59" i="20"/>
  <c r="AI82" i="22"/>
  <c r="O74" i="20"/>
  <c r="N57" i="20"/>
  <c r="AH80" i="22"/>
  <c r="BR23" i="22"/>
  <c r="BS21" i="22"/>
  <c r="BS12" i="22"/>
  <c r="BU11" i="22"/>
  <c r="CG23" i="22"/>
  <c r="CH23" i="22"/>
  <c r="M30" i="20"/>
  <c r="CN23" i="22"/>
  <c r="BX21" i="22"/>
  <c r="BT10" i="22"/>
  <c r="K11" i="25"/>
  <c r="BU10" i="22"/>
  <c r="BY10" i="22"/>
  <c r="BN21" i="22"/>
  <c r="CM21" i="22"/>
  <c r="CK21" i="22"/>
  <c r="BY9" i="22"/>
  <c r="BR12" i="22"/>
  <c r="BP10" i="22"/>
  <c r="BO21" i="22"/>
  <c r="BP50" i="22"/>
  <c r="BX12" i="22"/>
  <c r="BQ49" i="22"/>
  <c r="CN21" i="22"/>
  <c r="M28" i="20"/>
  <c r="BO11" i="22"/>
  <c r="CN11" i="22"/>
  <c r="M18" i="20"/>
  <c r="CL11" i="22"/>
  <c r="CD11" i="22"/>
  <c r="L18" i="20"/>
  <c r="CF11" i="22"/>
  <c r="BP9" i="22"/>
  <c r="BR10" i="22"/>
  <c r="CN58" i="22"/>
  <c r="M65" i="20"/>
  <c r="CI10" i="22"/>
  <c r="CE10" i="22"/>
  <c r="CN10" i="22"/>
  <c r="M17" i="20"/>
  <c r="BX10" i="22"/>
  <c r="BY58" i="22"/>
  <c r="CA55" i="22"/>
  <c r="BZ55" i="22"/>
  <c r="BV58" i="22"/>
  <c r="BV57" i="22"/>
  <c r="BU57" i="22"/>
  <c r="BT57" i="22"/>
  <c r="BM64" i="22"/>
  <c r="BR57" i="22"/>
  <c r="BR56" i="22"/>
  <c r="BM24" i="22"/>
  <c r="BM23" i="22"/>
  <c r="BN58" i="22"/>
  <c r="BQ18" i="22"/>
  <c r="BV18" i="22"/>
  <c r="CK18" i="22"/>
  <c r="CG18" i="22"/>
  <c r="BZ18" i="22"/>
  <c r="BM18" i="22"/>
  <c r="CL17" i="22"/>
  <c r="CI18" i="22"/>
  <c r="CE18" i="22"/>
  <c r="BN17" i="22"/>
  <c r="BO56" i="22"/>
  <c r="BN57" i="22"/>
  <c r="BQ17" i="22"/>
  <c r="BO17" i="22"/>
  <c r="BS17" i="22"/>
  <c r="CL16" i="22"/>
  <c r="BX17" i="22"/>
  <c r="BW17" i="22"/>
  <c r="BR16" i="22"/>
  <c r="CC17" i="22"/>
  <c r="BY16" i="22"/>
  <c r="BN15" i="22"/>
  <c r="BR15" i="22"/>
  <c r="BU16" i="22"/>
  <c r="CE16" i="22"/>
  <c r="BP15" i="22"/>
  <c r="CC16" i="22"/>
  <c r="BM16" i="22"/>
  <c r="BV15" i="22"/>
  <c r="BO15" i="22"/>
  <c r="BS15" i="22"/>
  <c r="BL62" i="22"/>
  <c r="BK63" i="22"/>
  <c r="BK23" i="22"/>
  <c r="BK22" i="22"/>
  <c r="BK30" i="22"/>
  <c r="CJ35" i="22"/>
  <c r="BM34" i="22"/>
  <c r="BL11" i="22"/>
  <c r="D41" i="22"/>
  <c r="M74" i="20"/>
  <c r="CN67" i="22"/>
  <c r="BK34" i="22"/>
  <c r="BK74" i="22"/>
  <c r="BY36" i="22"/>
  <c r="CL35" i="22"/>
  <c r="BV35" i="22"/>
  <c r="CI34" i="22"/>
  <c r="BS34" i="22"/>
  <c r="AF41" i="20" s="1"/>
  <c r="CC33" i="22"/>
  <c r="CH75" i="22"/>
  <c r="CB73" i="22"/>
  <c r="BP67" i="22"/>
  <c r="AC74" i="20" s="1"/>
  <c r="BK58" i="22"/>
  <c r="CB35" i="22"/>
  <c r="CK33" i="22"/>
  <c r="CC76" i="22"/>
  <c r="BK27" i="22"/>
  <c r="BK67" i="22"/>
  <c r="CF36" i="22"/>
  <c r="BP36" i="22"/>
  <c r="AC43" i="20" s="1"/>
  <c r="CC35" i="22"/>
  <c r="BM35" i="22"/>
  <c r="BZ34" i="22"/>
  <c r="CL33" i="22"/>
  <c r="CG76" i="22"/>
  <c r="CA74" i="22"/>
  <c r="BK52" i="22"/>
  <c r="C82" i="22"/>
  <c r="BO36" i="22"/>
  <c r="CC34" i="22"/>
  <c r="BK17" i="22"/>
  <c r="BK57" i="22"/>
  <c r="CH36" i="22"/>
  <c r="BR36" i="22"/>
  <c r="AE43" i="20" s="1"/>
  <c r="CE35" i="22"/>
  <c r="BO35" i="22"/>
  <c r="CB34" i="22"/>
  <c r="BL34" i="22"/>
  <c r="BL33" i="22"/>
  <c r="BL9" i="22"/>
  <c r="D39" i="22"/>
  <c r="CI74" i="22"/>
  <c r="BV33" i="22"/>
  <c r="BM28" i="22"/>
  <c r="BL17" i="22"/>
  <c r="CI76" i="22"/>
  <c r="BS76" i="22"/>
  <c r="AF83" i="20" s="1"/>
  <c r="CF75" i="22"/>
  <c r="BP75" i="22"/>
  <c r="AC82" i="20" s="1"/>
  <c r="CC74" i="22"/>
  <c r="BM74" i="22"/>
  <c r="BZ73" i="22"/>
  <c r="BN67" i="22"/>
  <c r="BU33" i="22"/>
  <c r="BL28" i="22"/>
  <c r="BL16" i="22"/>
  <c r="CH76" i="22"/>
  <c r="BR76" i="22"/>
  <c r="AE83" i="20" s="1"/>
  <c r="CE75" i="22"/>
  <c r="BO75" i="22"/>
  <c r="CB74" i="22"/>
  <c r="BL74" i="22"/>
  <c r="BY73" i="22"/>
  <c r="BM67" i="22"/>
  <c r="CM33" i="22"/>
  <c r="BW33" i="22"/>
  <c r="BN28" i="22"/>
  <c r="BL18" i="22"/>
  <c r="CJ76" i="22"/>
  <c r="BT76" i="22"/>
  <c r="CG75" i="22"/>
  <c r="BQ75" i="22"/>
  <c r="AD82" i="20" s="1"/>
  <c r="CD74" i="22"/>
  <c r="L81" i="20"/>
  <c r="BN74" i="22"/>
  <c r="CA73" i="22"/>
  <c r="BO67" i="22"/>
  <c r="L62" i="20"/>
  <c r="CD55" i="22"/>
  <c r="CC55" i="22"/>
  <c r="BZ57" i="22"/>
  <c r="BY57" i="22"/>
  <c r="BX57" i="22"/>
  <c r="BW57" i="22"/>
  <c r="BX55" i="22"/>
  <c r="BW55" i="22"/>
  <c r="BS58" i="22"/>
  <c r="BU55" i="22"/>
  <c r="BS56" i="22"/>
  <c r="BM62" i="22"/>
  <c r="BS55" i="22"/>
  <c r="BQ56" i="22"/>
  <c r="BR18" i="22"/>
  <c r="BY18" i="22"/>
  <c r="BP18" i="22"/>
  <c r="K19" i="25"/>
  <c r="BT18" i="22"/>
  <c r="BM22" i="22"/>
  <c r="CD17" i="22"/>
  <c r="L24" i="20"/>
  <c r="CM18" i="22"/>
  <c r="BV17" i="22"/>
  <c r="CJ18" i="22"/>
  <c r="BS18" i="22"/>
  <c r="BZ17" i="22"/>
  <c r="CF17" i="22"/>
  <c r="CK17" i="22"/>
  <c r="BY17" i="22"/>
  <c r="CH16" i="22"/>
  <c r="BP16" i="22"/>
  <c r="BN56" i="22"/>
  <c r="BM57" i="22"/>
  <c r="CD16" i="22"/>
  <c r="L23" i="20"/>
  <c r="CA17" i="22"/>
  <c r="BV16" i="22"/>
  <c r="BZ16" i="22"/>
  <c r="BW16" i="22"/>
  <c r="CL15" i="22"/>
  <c r="BQ15" i="22"/>
  <c r="BN55" i="22"/>
  <c r="CM16" i="22"/>
  <c r="CA16" i="22"/>
  <c r="BX16" i="22"/>
  <c r="BM55" i="22"/>
  <c r="BU15" i="22"/>
  <c r="BM15" i="22"/>
  <c r="CI15" i="22"/>
  <c r="CJ15" i="22"/>
  <c r="BK62" i="22"/>
  <c r="BK61" i="22"/>
  <c r="BK76" i="22"/>
  <c r="BX35" i="22"/>
  <c r="BZ33" i="22"/>
  <c r="CM74" i="22"/>
  <c r="BK10" i="22"/>
  <c r="C40" i="22"/>
  <c r="BK50" i="22"/>
  <c r="C80" i="22"/>
  <c r="CK36" i="22"/>
  <c r="BU36" i="22"/>
  <c r="CH35" i="22"/>
  <c r="BR35" i="22"/>
  <c r="AE42" i="20" s="1"/>
  <c r="CE34" i="22"/>
  <c r="BO34" i="22"/>
  <c r="BX33" i="22"/>
  <c r="BL27" i="22"/>
  <c r="BR75" i="22"/>
  <c r="AE82" i="20" s="1"/>
  <c r="BL73" i="22"/>
  <c r="BL49" i="22"/>
  <c r="D79" i="22"/>
  <c r="C86" i="20" s="1"/>
  <c r="CM36" i="22"/>
  <c r="BP35" i="22"/>
  <c r="AC42" i="20" s="1"/>
  <c r="BP33" i="22"/>
  <c r="AC40" i="20" s="1"/>
  <c r="BZ75" i="22"/>
  <c r="BL55" i="22"/>
  <c r="BK33" i="22"/>
  <c r="BK73" i="22"/>
  <c r="CB36" i="22"/>
  <c r="BL36" i="22"/>
  <c r="BY35" i="22"/>
  <c r="CL34" i="22"/>
  <c r="BV34" i="22"/>
  <c r="CG33" i="22"/>
  <c r="BQ76" i="22"/>
  <c r="AD83" i="20" s="1"/>
  <c r="M80" i="20"/>
  <c r="CN73" i="22"/>
  <c r="BK70" i="22"/>
  <c r="CF35" i="22"/>
  <c r="BQ34" i="22"/>
  <c r="AD41" i="20" s="1"/>
  <c r="BN69" i="22"/>
  <c r="BK29" i="22"/>
  <c r="BK69" i="22"/>
  <c r="L43" i="20"/>
  <c r="CD36" i="22"/>
  <c r="BN36" i="22"/>
  <c r="CA35" i="22"/>
  <c r="M41" i="20"/>
  <c r="CN34" i="22"/>
  <c r="BX34" i="22"/>
  <c r="CJ33" i="22"/>
  <c r="BY76" i="22"/>
  <c r="BS74" i="22"/>
  <c r="AF81" i="20" s="1"/>
  <c r="BM70" i="22"/>
  <c r="BR33" i="22"/>
  <c r="AE40" i="20" s="1"/>
  <c r="BL29" i="22"/>
  <c r="BL12" i="22"/>
  <c r="D42" i="22"/>
  <c r="CE76" i="22"/>
  <c r="BO76" i="22"/>
  <c r="CB75" i="22"/>
  <c r="BL75" i="22"/>
  <c r="BY74" i="22"/>
  <c r="CL73" i="22"/>
  <c r="BV73" i="22"/>
  <c r="BM68" i="22"/>
  <c r="BZ67" i="22"/>
  <c r="BL57" i="22"/>
  <c r="BQ33" i="22"/>
  <c r="AD40" i="20" s="1"/>
  <c r="BN30" i="22"/>
  <c r="BM11" i="22"/>
  <c r="E41" i="22"/>
  <c r="D48" i="20" s="1"/>
  <c r="L83" i="20"/>
  <c r="CD76" i="22"/>
  <c r="BN76" i="22"/>
  <c r="CA75" i="22"/>
  <c r="M81" i="20"/>
  <c r="CN74" i="22"/>
  <c r="BX74" i="22"/>
  <c r="CK73" i="22"/>
  <c r="BU73" i="22"/>
  <c r="BL68" i="22"/>
  <c r="BY67" i="22"/>
  <c r="BL56" i="22"/>
  <c r="CI33" i="22"/>
  <c r="BS33" i="22"/>
  <c r="AF40" i="20" s="1"/>
  <c r="BM29" i="22"/>
  <c r="BM12" i="22"/>
  <c r="E42" i="22"/>
  <c r="D49" i="20" s="1"/>
  <c r="CF76" i="22"/>
  <c r="BP76" i="22"/>
  <c r="AC83" i="20" s="1"/>
  <c r="CC75" i="22"/>
  <c r="BM75" i="22"/>
  <c r="BZ74" i="22"/>
  <c r="CM73" i="22"/>
  <c r="BW73" i="22"/>
  <c r="BN68" i="22"/>
  <c r="BL58" i="22"/>
  <c r="CN56" i="22"/>
  <c r="M63" i="20"/>
  <c r="M62" i="20"/>
  <c r="CN55" i="22"/>
  <c r="CL56" i="22"/>
  <c r="CJ57" i="22"/>
  <c r="CJ56" i="22"/>
  <c r="CH57" i="22"/>
  <c r="CI55" i="22"/>
  <c r="CF57" i="22"/>
  <c r="CD58" i="22"/>
  <c r="L65" i="20"/>
  <c r="CE56" i="22"/>
  <c r="CB58" i="22"/>
  <c r="CA58" i="22"/>
  <c r="CA57" i="22"/>
  <c r="CB55" i="22"/>
  <c r="BX58" i="22"/>
  <c r="BW58" i="22"/>
  <c r="BX56" i="22"/>
  <c r="BW56" i="22"/>
  <c r="BV56" i="22"/>
  <c r="BU56" i="22"/>
  <c r="BT56" i="22"/>
  <c r="BS57" i="22"/>
  <c r="BM63" i="22"/>
  <c r="BP58" i="22"/>
  <c r="BR55" i="22"/>
  <c r="BO58" i="22"/>
  <c r="CN18" i="22"/>
  <c r="M25" i="20"/>
  <c r="CF18" i="22"/>
  <c r="CL18" i="22"/>
  <c r="CB18" i="22"/>
  <c r="BQ55" i="22"/>
  <c r="BU18" i="22"/>
  <c r="CG17" i="22"/>
  <c r="BM21" i="22"/>
  <c r="BP55" i="22"/>
  <c r="CC18" i="22"/>
  <c r="CB17" i="22"/>
  <c r="BP17" i="22"/>
  <c r="K18" i="25"/>
  <c r="BT17" i="22"/>
  <c r="CI17" i="22"/>
  <c r="BM17" i="22"/>
  <c r="CF16" i="22"/>
  <c r="CE17" i="22"/>
  <c r="BQ16" i="22"/>
  <c r="CK16" i="22"/>
  <c r="BU17" i="22"/>
  <c r="M23" i="20"/>
  <c r="CN16" i="22"/>
  <c r="CG15" i="22"/>
  <c r="BM56" i="22"/>
  <c r="BL63" i="22"/>
  <c r="CH15" i="22"/>
  <c r="BS16" i="22"/>
  <c r="CB15" i="22"/>
  <c r="BZ15" i="22"/>
  <c r="CI16" i="22"/>
  <c r="BK24" i="22"/>
  <c r="BX15" i="22"/>
  <c r="BW15" i="22"/>
  <c r="CC15" i="22"/>
  <c r="CM15" i="22"/>
  <c r="BL61" i="22"/>
  <c r="BK21" i="22"/>
  <c r="CE36" i="22"/>
  <c r="BL35" i="22"/>
  <c r="BM30" i="22"/>
  <c r="BT73" i="22"/>
  <c r="BK16" i="22"/>
  <c r="BK56" i="22"/>
  <c r="CG36" i="22"/>
  <c r="BQ36" i="22"/>
  <c r="AD43" i="20" s="1"/>
  <c r="L42" i="20"/>
  <c r="CD35" i="22"/>
  <c r="BN35" i="22"/>
  <c r="CA34" i="22"/>
  <c r="M40" i="20"/>
  <c r="CN33" i="22"/>
  <c r="CK76" i="22"/>
  <c r="CE74" i="22"/>
  <c r="BK12" i="22"/>
  <c r="C42" i="22"/>
  <c r="CA36" i="22"/>
  <c r="CG34" i="22"/>
  <c r="CJ73" i="22"/>
  <c r="BK9" i="22"/>
  <c r="C39" i="22"/>
  <c r="BK49" i="22"/>
  <c r="C79" i="22"/>
  <c r="M43" i="20"/>
  <c r="CN36" i="22"/>
  <c r="BX36" i="22"/>
  <c r="CK35" i="22"/>
  <c r="BU35" i="22"/>
  <c r="CH34" i="22"/>
  <c r="BR34" i="22"/>
  <c r="AE41" i="20" s="1"/>
  <c r="CB33" i="22"/>
  <c r="L82" i="20"/>
  <c r="CD75" i="22"/>
  <c r="BX73" i="22"/>
  <c r="BL67" i="22"/>
  <c r="CI36" i="22"/>
  <c r="K36" i="25"/>
  <c r="BT35" i="22"/>
  <c r="CF33" i="22"/>
  <c r="BM76" i="22"/>
  <c r="BK35" i="22"/>
  <c r="BK75" i="22"/>
  <c r="BZ36" i="22"/>
  <c r="CM35" i="22"/>
  <c r="BW35" i="22"/>
  <c r="CJ34" i="22"/>
  <c r="K35" i="25"/>
  <c r="BT34" i="22"/>
  <c r="L40" i="20"/>
  <c r="CD33" i="22"/>
  <c r="CL75" i="22"/>
  <c r="CF73" i="22"/>
  <c r="BN33" i="22"/>
  <c r="BL10" i="22"/>
  <c r="D40" i="22"/>
  <c r="CA76" i="22"/>
  <c r="M82" i="20"/>
  <c r="CN75" i="22"/>
  <c r="BX75" i="22"/>
  <c r="CK74" i="22"/>
  <c r="BU74" i="22"/>
  <c r="CH73" i="22"/>
  <c r="BR73" i="22"/>
  <c r="AE80" i="20" s="1"/>
  <c r="BL69" i="22"/>
  <c r="BY68" i="22"/>
  <c r="BL52" i="22"/>
  <c r="D82" i="22"/>
  <c r="C89" i="20" s="1"/>
  <c r="BM33" i="22"/>
  <c r="BM9" i="22"/>
  <c r="E39" i="22"/>
  <c r="D46" i="20" s="1"/>
  <c r="BZ76" i="22"/>
  <c r="CM75" i="22"/>
  <c r="BW75" i="22"/>
  <c r="CJ74" i="22"/>
  <c r="BT74" i="22"/>
  <c r="CG73" i="22"/>
  <c r="BQ73" i="22"/>
  <c r="AD80" i="20" s="1"/>
  <c r="BN70" i="22"/>
  <c r="M75" i="20"/>
  <c r="CN68" i="22"/>
  <c r="BM51" i="22"/>
  <c r="E81" i="22"/>
  <c r="D88" i="20" s="1"/>
  <c r="CE33" i="22"/>
  <c r="BO33" i="22"/>
  <c r="BL30" i="22"/>
  <c r="BM10" i="22"/>
  <c r="E40" i="22"/>
  <c r="D47" i="20" s="1"/>
  <c r="CB76" i="22"/>
  <c r="BL76" i="22"/>
  <c r="BY75" i="22"/>
  <c r="CL74" i="22"/>
  <c r="BV74" i="22"/>
  <c r="CI73" i="22"/>
  <c r="BS73" i="22"/>
  <c r="AF80" i="20" s="1"/>
  <c r="BM69" i="22"/>
  <c r="BM52" i="22"/>
  <c r="E82" i="22"/>
  <c r="D89" i="20" s="1"/>
  <c r="CN57" i="22"/>
  <c r="M64" i="20"/>
  <c r="CJ9" i="22"/>
  <c r="CB9" i="22"/>
  <c r="CH9" i="22"/>
  <c r="BX9" i="22"/>
  <c r="CM58" i="22"/>
  <c r="CL57" i="22"/>
  <c r="CJ58" i="22"/>
  <c r="CK56" i="22"/>
  <c r="CH58" i="22"/>
  <c r="CG58" i="22"/>
  <c r="CG57" i="22"/>
  <c r="CH55" i="22"/>
  <c r="CE57" i="22"/>
  <c r="CF55" i="22"/>
  <c r="CE55" i="22"/>
  <c r="CC56" i="22"/>
  <c r="CB56" i="22"/>
  <c r="CA56" i="22"/>
  <c r="BZ56" i="22"/>
  <c r="BY56" i="22"/>
  <c r="BY55" i="22"/>
  <c r="BU58" i="22"/>
  <c r="BT58" i="22"/>
  <c r="BV55" i="22"/>
  <c r="BR58" i="22"/>
  <c r="BT55" i="22"/>
  <c r="BQ58" i="22"/>
  <c r="BQ57" i="22"/>
  <c r="BM61" i="22"/>
  <c r="BP57" i="22"/>
  <c r="CH18" i="22"/>
  <c r="BN18" i="22"/>
  <c r="CD18" i="22"/>
  <c r="L25" i="20"/>
  <c r="BO57" i="22"/>
  <c r="BP56" i="22"/>
  <c r="CA18" i="22"/>
  <c r="CH17" i="22"/>
  <c r="BX18" i="22"/>
  <c r="BW18" i="22"/>
  <c r="BO18" i="22"/>
  <c r="CN17" i="22"/>
  <c r="M24" i="20"/>
  <c r="BM58" i="22"/>
  <c r="BR17" i="22"/>
  <c r="CB16" i="22"/>
  <c r="CG16" i="22"/>
  <c r="CJ17" i="22"/>
  <c r="BN16" i="22"/>
  <c r="BO55" i="22"/>
  <c r="CM17" i="22"/>
  <c r="BT16" i="22"/>
  <c r="K17" i="25"/>
  <c r="BL64" i="22"/>
  <c r="BT15" i="22"/>
  <c r="K16" i="25"/>
  <c r="BY15" i="22"/>
  <c r="CK15" i="22"/>
  <c r="M22" i="20"/>
  <c r="CN15" i="22"/>
  <c r="L22" i="20"/>
  <c r="CD15" i="22"/>
  <c r="CJ16" i="22"/>
  <c r="CF15" i="22"/>
  <c r="BO16" i="22"/>
  <c r="BL24" i="22"/>
  <c r="CE15" i="22"/>
  <c r="CA15" i="22"/>
  <c r="BL23" i="22"/>
  <c r="BL22" i="22"/>
  <c r="BL21" i="22"/>
  <c r="BS36" i="22"/>
  <c r="AF43" i="20" s="1"/>
  <c r="BY34" i="22"/>
  <c r="BK28" i="22"/>
  <c r="BK68" i="22"/>
  <c r="CC36" i="22"/>
  <c r="BM36" i="22"/>
  <c r="BZ35" i="22"/>
  <c r="CM34" i="22"/>
  <c r="BW34" i="22"/>
  <c r="CH33" i="22"/>
  <c r="BU76" i="22"/>
  <c r="BO74" i="22"/>
  <c r="BK36" i="22"/>
  <c r="CN35" i="22"/>
  <c r="M42" i="20"/>
  <c r="BU34" i="22"/>
  <c r="BK15" i="22"/>
  <c r="BK55" i="22"/>
  <c r="CJ36" i="22"/>
  <c r="BT36" i="22"/>
  <c r="K37" i="25"/>
  <c r="CG35" i="22"/>
  <c r="BQ35" i="22"/>
  <c r="AD42" i="20" s="1"/>
  <c r="L41" i="20"/>
  <c r="CD34" i="22"/>
  <c r="BN34" i="22"/>
  <c r="K34" i="25"/>
  <c r="BT33" i="22"/>
  <c r="BN29" i="22"/>
  <c r="BL15" i="22"/>
  <c r="BN75" i="22"/>
  <c r="BK18" i="22"/>
  <c r="BW36" i="22"/>
  <c r="CK34" i="22"/>
  <c r="BW74" i="22"/>
  <c r="BK11" i="22"/>
  <c r="C41" i="22"/>
  <c r="BK51" i="22"/>
  <c r="C81" i="22"/>
  <c r="CL36" i="22"/>
  <c r="BV36" i="22"/>
  <c r="CI35" i="22"/>
  <c r="BS35" i="22"/>
  <c r="AF42" i="20" s="1"/>
  <c r="CF34" i="22"/>
  <c r="BP34" i="22"/>
  <c r="AC41" i="20" s="1"/>
  <c r="BY33" i="22"/>
  <c r="BV75" i="22"/>
  <c r="BP73" i="22"/>
  <c r="AC80" i="20" s="1"/>
  <c r="BL51" i="22"/>
  <c r="D81" i="22"/>
  <c r="C88" i="20" s="1"/>
  <c r="BN27" i="22"/>
  <c r="CM76" i="22"/>
  <c r="BW76" i="22"/>
  <c r="CJ75" i="22"/>
  <c r="BT75" i="22"/>
  <c r="CG74" i="22"/>
  <c r="BQ74" i="22"/>
  <c r="AD81" i="20" s="1"/>
  <c r="L80" i="20"/>
  <c r="CD73" i="22"/>
  <c r="BN73" i="22"/>
  <c r="BL50" i="22"/>
  <c r="D80" i="22"/>
  <c r="C87" i="20" s="1"/>
  <c r="BM27" i="22"/>
  <c r="CL76" i="22"/>
  <c r="BV76" i="22"/>
  <c r="CI75" i="22"/>
  <c r="BS75" i="22"/>
  <c r="AF82" i="20" s="1"/>
  <c r="CF74" i="22"/>
  <c r="BP74" i="22"/>
  <c r="AC81" i="20" s="1"/>
  <c r="CC73" i="22"/>
  <c r="BM73" i="22"/>
  <c r="BM49" i="22"/>
  <c r="E79" i="22"/>
  <c r="D86" i="20" s="1"/>
  <c r="CA33" i="22"/>
  <c r="M83" i="20"/>
  <c r="CN76" i="22"/>
  <c r="BX76" i="22"/>
  <c r="CK75" i="22"/>
  <c r="BU75" i="22"/>
  <c r="CH74" i="22"/>
  <c r="BR74" i="22"/>
  <c r="AE81" i="20" s="1"/>
  <c r="CE73" i="22"/>
  <c r="BO73" i="22"/>
  <c r="BL70" i="22"/>
  <c r="BM50" i="22"/>
  <c r="E80" i="22"/>
  <c r="D87" i="20" s="1"/>
  <c r="V58" i="20"/>
  <c r="BT50" i="22"/>
  <c r="BT22" i="22"/>
  <c r="K23" i="25"/>
  <c r="G145" i="22"/>
  <c r="G62" i="22" s="1"/>
  <c r="H144" i="22"/>
  <c r="H61" i="22" s="1"/>
  <c r="BO107" i="22"/>
  <c r="BO125" i="22" s="1"/>
  <c r="CM107" i="22"/>
  <c r="F42" i="22"/>
  <c r="E49" i="20" s="1"/>
  <c r="F125" i="22"/>
  <c r="H107" i="22"/>
  <c r="H24" i="22" s="1"/>
  <c r="G31" i="20" s="1"/>
  <c r="CJ107" i="22"/>
  <c r="BZ151" i="22"/>
  <c r="Q152" i="22"/>
  <c r="Q69" i="22" s="1"/>
  <c r="AU152" i="22"/>
  <c r="AU69" i="22" s="1"/>
  <c r="BY152" i="22"/>
  <c r="AV151" i="22"/>
  <c r="AV68" i="22" s="1"/>
  <c r="BJ152" i="22"/>
  <c r="BJ69" i="22" s="1"/>
  <c r="X76" i="20" s="1"/>
  <c r="CN152" i="22"/>
  <c r="AF152" i="22"/>
  <c r="AF69" i="22" s="1"/>
  <c r="M76" i="20" s="1"/>
  <c r="R151" i="22"/>
  <c r="R68" i="22" s="1"/>
  <c r="G79" i="22"/>
  <c r="F86" i="20" s="1"/>
  <c r="F80" i="22"/>
  <c r="E87" i="20" s="1"/>
  <c r="AR133" i="22"/>
  <c r="AR50" i="22" s="1"/>
  <c r="K135" i="22"/>
  <c r="K52" i="22" s="1"/>
  <c r="BS135" i="22"/>
  <c r="M133" i="22"/>
  <c r="M50" i="22" s="1"/>
  <c r="BU50" i="22" s="1"/>
  <c r="AP135" i="22"/>
  <c r="AP52" i="22" s="1"/>
  <c r="BT134" i="22"/>
  <c r="L134" i="22"/>
  <c r="L51" i="22" s="1"/>
  <c r="BU133" i="22"/>
  <c r="AQ134" i="22"/>
  <c r="AQ51" i="22" s="1"/>
  <c r="BP106" i="22"/>
  <c r="BR107" i="22"/>
  <c r="BS106" i="22"/>
  <c r="BO124" i="22"/>
  <c r="CF107" i="22"/>
  <c r="I106" i="22"/>
  <c r="I23" i="22" s="1"/>
  <c r="H30" i="20" s="1"/>
  <c r="L106" i="22"/>
  <c r="L23" i="22" s="1"/>
  <c r="K30" i="20" s="1"/>
  <c r="BX106" i="22"/>
  <c r="K107" i="22"/>
  <c r="K24" i="22" s="1"/>
  <c r="J31" i="20" s="1"/>
  <c r="P107" i="22"/>
  <c r="P24" i="22" s="1"/>
  <c r="BX24" i="22" s="1"/>
  <c r="F146" i="22"/>
  <c r="F63" i="22" s="1"/>
  <c r="F163" i="22"/>
  <c r="N105" i="22"/>
  <c r="N22" i="22" s="1"/>
  <c r="BV22" i="22" s="1"/>
  <c r="S105" i="22"/>
  <c r="S22" i="22" s="1"/>
  <c r="CA22" i="22" s="1"/>
  <c r="R105" i="22"/>
  <c r="R22" i="22" s="1"/>
  <c r="BZ22" i="22" s="1"/>
  <c r="BT105" i="22"/>
  <c r="M105" i="22"/>
  <c r="M22" i="22" s="1"/>
  <c r="BU22" i="22" s="1"/>
  <c r="Q105" i="22"/>
  <c r="Q22" i="22" s="1"/>
  <c r="BY22" i="22" s="1"/>
  <c r="T105" i="22"/>
  <c r="T22" i="22" s="1"/>
  <c r="CB22" i="22" s="1"/>
  <c r="BQ105" i="22"/>
  <c r="CD27" i="24"/>
  <c r="CA104" i="22" s="1"/>
  <c r="CD76" i="24"/>
  <c r="CB27" i="24"/>
  <c r="BY104" i="22" s="1"/>
  <c r="R27" i="24"/>
  <c r="O104" i="22" s="1"/>
  <c r="O21" i="22" s="1"/>
  <c r="BW21" i="22" s="1"/>
  <c r="BZ76" i="24"/>
  <c r="Y27" i="24"/>
  <c r="V104" i="22" s="1"/>
  <c r="V21" i="22" s="1"/>
  <c r="CG76" i="24"/>
  <c r="CC76" i="24"/>
  <c r="CC27" i="24"/>
  <c r="BZ104" i="22" s="1"/>
  <c r="BX76" i="24"/>
  <c r="BX27" i="24"/>
  <c r="BU104" i="22" s="1"/>
  <c r="CE76" i="24"/>
  <c r="CE27" i="24"/>
  <c r="CB104" i="22" s="1"/>
  <c r="BY76" i="24"/>
  <c r="BY27" i="24"/>
  <c r="BV104" i="22" s="1"/>
  <c r="L32" i="24"/>
  <c r="BU110" i="24"/>
  <c r="N110" i="24"/>
  <c r="P81" i="24"/>
  <c r="Q81" i="24" s="1"/>
  <c r="R81" i="24" s="1"/>
  <c r="S81" i="24" s="1"/>
  <c r="T81" i="24" s="1"/>
  <c r="U81" i="24" s="1"/>
  <c r="V81" i="24" s="1"/>
  <c r="W81" i="24" s="1"/>
  <c r="X81" i="24" s="1"/>
  <c r="Y81" i="24" s="1"/>
  <c r="Z81" i="24" s="1"/>
  <c r="AA81" i="24" s="1"/>
  <c r="AB81" i="24" s="1"/>
  <c r="AC81" i="24" s="1"/>
  <c r="AD81" i="24" s="1"/>
  <c r="AE81" i="24" s="1"/>
  <c r="AF81" i="24" s="1"/>
  <c r="AG81" i="24" s="1"/>
  <c r="AH81" i="24" s="1"/>
  <c r="AI81" i="24" s="1"/>
  <c r="R19" i="14"/>
  <c r="BZ19" i="14" s="1"/>
  <c r="CL26" i="17"/>
  <c r="AI59" i="17"/>
  <c r="I150" i="22" s="1"/>
  <c r="I67" i="22" s="1"/>
  <c r="H74" i="20" s="1"/>
  <c r="BO151" i="22"/>
  <c r="CA150" i="22"/>
  <c r="AW67" i="22"/>
  <c r="S150" i="22"/>
  <c r="S67" i="22" s="1"/>
  <c r="AL151" i="22"/>
  <c r="AL68" i="22" s="1"/>
  <c r="R75" i="20" s="1"/>
  <c r="G151" i="22"/>
  <c r="G68" i="22" s="1"/>
  <c r="F75" i="20" s="1"/>
  <c r="G162" i="22"/>
  <c r="BP151" i="22"/>
  <c r="AK151" i="22"/>
  <c r="AK68" i="22" s="1"/>
  <c r="Q75" i="20" s="1"/>
  <c r="H151" i="22"/>
  <c r="H68" i="22" s="1"/>
  <c r="G75" i="20" s="1"/>
  <c r="BV132" i="22"/>
  <c r="N132" i="22"/>
  <c r="N49" i="22" s="1"/>
  <c r="BV49" i="22" s="1"/>
  <c r="AW19" i="14"/>
  <c r="AS132" i="22"/>
  <c r="AS49" i="22" s="1"/>
  <c r="CS59" i="17"/>
  <c r="BK49" i="17"/>
  <c r="BJ59" i="17"/>
  <c r="AN150" i="22" s="1"/>
  <c r="CJ49" i="17"/>
  <c r="AU49" i="17"/>
  <c r="AT59" i="17"/>
  <c r="AW52" i="17"/>
  <c r="CV52" i="17"/>
  <c r="BW38" i="17"/>
  <c r="BW22" i="17"/>
  <c r="CV22" i="17"/>
  <c r="AO56" i="17"/>
  <c r="BV42" i="17"/>
  <c r="CU42" i="17"/>
  <c r="CJ19" i="17"/>
  <c r="AK19" i="17"/>
  <c r="CJ29" i="17"/>
  <c r="AK29" i="17"/>
  <c r="AM31" i="17"/>
  <c r="CL31" i="17"/>
  <c r="CX38" i="17"/>
  <c r="CJ43" i="17"/>
  <c r="AK43" i="17"/>
  <c r="BO22" i="17"/>
  <c r="AK23" i="17"/>
  <c r="CJ23" i="17"/>
  <c r="AL18" i="17"/>
  <c r="CK18" i="17"/>
  <c r="CT46" i="17"/>
  <c r="AL30" i="17"/>
  <c r="CK30" i="17"/>
  <c r="CJ55" i="17"/>
  <c r="AK55" i="17"/>
  <c r="CN13" i="17"/>
  <c r="AO13" i="17"/>
  <c r="CK53" i="17"/>
  <c r="AL53" i="17"/>
  <c r="CK54" i="17"/>
  <c r="AL54" i="17"/>
  <c r="AK36" i="17"/>
  <c r="CJ36" i="17"/>
  <c r="BN26" i="17"/>
  <c r="AL49" i="17"/>
  <c r="AL58" i="17"/>
  <c r="CK58" i="17"/>
  <c r="CJ40" i="17"/>
  <c r="AK40" i="17"/>
  <c r="AJ24" i="17"/>
  <c r="CI24" i="17"/>
  <c r="CO39" i="17"/>
  <c r="AP39" i="17"/>
  <c r="CK21" i="17"/>
  <c r="AL21" i="17"/>
  <c r="CJ47" i="17"/>
  <c r="AK47" i="17"/>
  <c r="CM42" i="17"/>
  <c r="AN42" i="17"/>
  <c r="CI48" i="17"/>
  <c r="AJ48" i="17"/>
  <c r="CJ12" i="17"/>
  <c r="AK12" i="17"/>
  <c r="AK51" i="17"/>
  <c r="CJ51" i="17"/>
  <c r="AJ34" i="17"/>
  <c r="CI34" i="17"/>
  <c r="CT50" i="17"/>
  <c r="CT55" i="17"/>
  <c r="CU26" i="17"/>
  <c r="AK50" i="17"/>
  <c r="CJ50" i="17"/>
  <c r="AK46" i="17"/>
  <c r="CJ46" i="17"/>
  <c r="CU16" i="17"/>
  <c r="CT49" i="17"/>
  <c r="CT32" i="17"/>
  <c r="AN52" i="17"/>
  <c r="CM52" i="17"/>
  <c r="AM27" i="17"/>
  <c r="CL27" i="17"/>
  <c r="CU13" i="17"/>
  <c r="CT45" i="17"/>
  <c r="CT18" i="17"/>
  <c r="AM37" i="17"/>
  <c r="CL37" i="17"/>
  <c r="AM16" i="17"/>
  <c r="CL16" i="17"/>
  <c r="AO45" i="17"/>
  <c r="CN45" i="17"/>
  <c r="AK33" i="17"/>
  <c r="CJ33" i="17"/>
  <c r="DC28" i="17"/>
  <c r="CT37" i="17"/>
  <c r="AK35" i="17"/>
  <c r="CJ35" i="17"/>
  <c r="CU44" i="17"/>
  <c r="CT31" i="17"/>
  <c r="AM20" i="17"/>
  <c r="CL20" i="17"/>
  <c r="CT54" i="17"/>
  <c r="AJ28" i="17"/>
  <c r="CI28" i="17"/>
  <c r="CT19" i="17"/>
  <c r="AM14" i="17"/>
  <c r="CL14" i="17"/>
  <c r="CT39" i="17"/>
  <c r="AM38" i="17"/>
  <c r="CL38" i="17"/>
  <c r="AN15" i="17"/>
  <c r="CM15" i="17"/>
  <c r="AK17" i="17"/>
  <c r="CJ17" i="17"/>
  <c r="CU27" i="17"/>
  <c r="CT47" i="17"/>
  <c r="CU30" i="17"/>
  <c r="CT41" i="17"/>
  <c r="CT35" i="17"/>
  <c r="AK25" i="17"/>
  <c r="CJ25" i="17"/>
  <c r="CU58" i="17"/>
  <c r="CT29" i="17"/>
  <c r="CT14" i="17"/>
  <c r="CU21" i="17"/>
  <c r="CU23" i="17"/>
  <c r="CT25" i="17"/>
  <c r="F14" i="26" l="1"/>
  <c r="H33" i="26"/>
  <c r="I33" i="26"/>
  <c r="D14" i="26"/>
  <c r="J33" i="26"/>
  <c r="E14" i="26"/>
  <c r="K14" i="26"/>
  <c r="G33" i="26"/>
  <c r="W14" i="26"/>
  <c r="L14" i="26" s="1"/>
  <c r="X14" i="26"/>
  <c r="M14" i="26" s="1"/>
  <c r="W33" i="26"/>
  <c r="X33" i="26"/>
  <c r="D32" i="30"/>
  <c r="D37" i="30"/>
  <c r="D33" i="30"/>
  <c r="D31" i="30"/>
  <c r="D34" i="30"/>
  <c r="D35" i="30"/>
  <c r="BQ150" i="22"/>
  <c r="BN145" i="22"/>
  <c r="BN162" i="22"/>
  <c r="AJ145" i="22"/>
  <c r="AJ162" i="22"/>
  <c r="AJ61" i="22"/>
  <c r="AJ106" i="22"/>
  <c r="AJ123" i="22"/>
  <c r="AJ22" i="22"/>
  <c r="AP81" i="24"/>
  <c r="BS81" i="24"/>
  <c r="AO32" i="24"/>
  <c r="AK144" i="22"/>
  <c r="BR32" i="24"/>
  <c r="BO144" i="22" s="1"/>
  <c r="BO145" i="22" s="1"/>
  <c r="BN106" i="22"/>
  <c r="BN123" i="22"/>
  <c r="W105" i="22"/>
  <c r="W21" i="22"/>
  <c r="CE21" i="22" s="1"/>
  <c r="U104" i="22"/>
  <c r="CF27" i="24"/>
  <c r="CC104" i="22" s="1"/>
  <c r="CC105" i="22" s="1"/>
  <c r="CC106" i="22" s="1"/>
  <c r="CC107" i="22" s="1"/>
  <c r="I13" i="26"/>
  <c r="CA67" i="22"/>
  <c r="DB65" i="17"/>
  <c r="CM20" i="17"/>
  <c r="CM73" i="17"/>
  <c r="CN73" i="17"/>
  <c r="CQ73" i="17"/>
  <c r="CS73" i="17"/>
  <c r="DC73" i="17"/>
  <c r="CL73" i="17"/>
  <c r="DD73" i="17"/>
  <c r="DE73" i="17"/>
  <c r="CW73" i="17"/>
  <c r="CJ73" i="17"/>
  <c r="CZ73" i="17"/>
  <c r="CX73" i="17"/>
  <c r="CT73" i="17"/>
  <c r="CO73" i="17"/>
  <c r="CP73" i="17"/>
  <c r="CY73" i="17"/>
  <c r="CU73" i="17"/>
  <c r="CV73" i="17"/>
  <c r="CK73" i="17"/>
  <c r="DF73" i="17"/>
  <c r="BL33" i="17"/>
  <c r="AV51" i="17"/>
  <c r="CU51" i="17"/>
  <c r="BL36" i="17"/>
  <c r="DA73" i="17"/>
  <c r="BV19" i="17"/>
  <c r="BM30" i="17"/>
  <c r="BU59" i="17"/>
  <c r="AY150" i="22" s="1"/>
  <c r="DB73" i="17"/>
  <c r="BN16" i="17"/>
  <c r="BO44" i="17"/>
  <c r="BN27" i="17"/>
  <c r="CK89" i="17"/>
  <c r="CK49" i="17"/>
  <c r="CP39" i="17"/>
  <c r="AV13" i="17"/>
  <c r="AV47" i="17"/>
  <c r="BN41" i="17"/>
  <c r="CR73" i="17"/>
  <c r="AV58" i="17"/>
  <c r="AV27" i="17"/>
  <c r="BN56" i="17"/>
  <c r="CM56" i="17"/>
  <c r="BM57" i="17"/>
  <c r="BV13" i="17"/>
  <c r="BL35" i="17"/>
  <c r="BL51" i="17"/>
  <c r="AV38" i="17"/>
  <c r="CU38" i="17"/>
  <c r="BV26" i="17"/>
  <c r="BO42" i="17"/>
  <c r="BN52" i="17"/>
  <c r="AV19" i="17"/>
  <c r="AN22" i="17"/>
  <c r="CM22" i="17"/>
  <c r="BN37" i="17"/>
  <c r="BO13" i="17"/>
  <c r="BL25" i="17"/>
  <c r="AW23" i="17"/>
  <c r="BM21" i="17"/>
  <c r="BM46" i="17"/>
  <c r="BL47" i="17"/>
  <c r="AX15" i="17"/>
  <c r="CW15" i="17"/>
  <c r="AV55" i="17"/>
  <c r="BL40" i="17"/>
  <c r="BK34" i="17"/>
  <c r="AV45" i="17"/>
  <c r="BN38" i="17"/>
  <c r="AV50" i="17"/>
  <c r="AW33" i="17"/>
  <c r="CV33" i="17"/>
  <c r="AV39" i="17"/>
  <c r="AV14" i="17"/>
  <c r="BK28" i="17"/>
  <c r="AX26" i="17"/>
  <c r="AN41" i="17"/>
  <c r="CM41" i="17"/>
  <c r="AV54" i="17"/>
  <c r="BW23" i="17"/>
  <c r="BN31" i="17"/>
  <c r="BV44" i="17"/>
  <c r="BL18" i="17"/>
  <c r="AV44" i="17"/>
  <c r="BL55" i="17"/>
  <c r="BL43" i="17"/>
  <c r="AV41" i="17"/>
  <c r="BK24" i="17"/>
  <c r="BM53" i="17"/>
  <c r="BL29" i="17"/>
  <c r="AV32" i="17"/>
  <c r="BM58" i="17"/>
  <c r="BO45" i="17"/>
  <c r="BV18" i="17"/>
  <c r="AM57" i="17"/>
  <c r="CL110" i="17"/>
  <c r="CL57" i="17"/>
  <c r="AO44" i="17"/>
  <c r="CN44" i="17"/>
  <c r="BL23" i="17"/>
  <c r="BW17" i="17"/>
  <c r="BM50" i="17"/>
  <c r="BN54" i="17"/>
  <c r="AV17" i="17"/>
  <c r="CU17" i="17"/>
  <c r="AV18" i="17"/>
  <c r="AM26" i="17"/>
  <c r="BV27" i="17"/>
  <c r="BL19" i="17"/>
  <c r="BO15" i="17"/>
  <c r="BO68" i="17" s="1"/>
  <c r="BN14" i="17"/>
  <c r="BL17" i="17"/>
  <c r="BK48" i="17"/>
  <c r="I35" i="26"/>
  <c r="H13" i="26"/>
  <c r="G17" i="26"/>
  <c r="J17" i="26"/>
  <c r="BZ68" i="22"/>
  <c r="BY69" i="22"/>
  <c r="G13" i="26"/>
  <c r="CN69" i="22"/>
  <c r="H17" i="26"/>
  <c r="I17" i="26"/>
  <c r="BP68" i="22"/>
  <c r="AC75" i="20" s="1"/>
  <c r="BO68" i="22"/>
  <c r="AB75" i="20" s="1"/>
  <c r="I15" i="26"/>
  <c r="J13" i="26"/>
  <c r="AA16" i="26"/>
  <c r="E16" i="26" s="1"/>
  <c r="AA36" i="26"/>
  <c r="E36" i="26" s="1"/>
  <c r="AH17" i="26"/>
  <c r="AH37" i="26"/>
  <c r="AI17" i="26"/>
  <c r="AI37" i="26"/>
  <c r="AA13" i="26"/>
  <c r="E13" i="26" s="1"/>
  <c r="AA33" i="26"/>
  <c r="E33" i="26" s="1"/>
  <c r="AH34" i="26"/>
  <c r="AB13" i="26"/>
  <c r="F13" i="26" s="1"/>
  <c r="AB33" i="26"/>
  <c r="F33" i="26" s="1"/>
  <c r="X17" i="26"/>
  <c r="X37" i="26"/>
  <c r="AG13" i="26"/>
  <c r="K13" i="26" s="1"/>
  <c r="AG33" i="26"/>
  <c r="K33" i="26" s="1"/>
  <c r="AG17" i="26"/>
  <c r="K17" i="26" s="1"/>
  <c r="AG37" i="26"/>
  <c r="AB17" i="26"/>
  <c r="F17" i="26" s="1"/>
  <c r="AB37" i="26"/>
  <c r="AI34" i="26"/>
  <c r="Y17" i="26"/>
  <c r="C17" i="26" s="1"/>
  <c r="Y37" i="26"/>
  <c r="Z17" i="26"/>
  <c r="D17" i="26" s="1"/>
  <c r="Z37" i="26"/>
  <c r="AB34" i="26"/>
  <c r="AA17" i="26"/>
  <c r="E17" i="26" s="1"/>
  <c r="AA37" i="26"/>
  <c r="Z34" i="26"/>
  <c r="D34" i="26" s="1"/>
  <c r="AI13" i="26"/>
  <c r="AI33" i="26"/>
  <c r="Z13" i="26"/>
  <c r="D13" i="26" s="1"/>
  <c r="Z33" i="26"/>
  <c r="D33" i="26" s="1"/>
  <c r="AA34" i="26"/>
  <c r="E34" i="26" s="1"/>
  <c r="Y16" i="26"/>
  <c r="C16" i="26" s="1"/>
  <c r="Y36" i="26"/>
  <c r="C36" i="26" s="1"/>
  <c r="W17" i="26"/>
  <c r="W37" i="26"/>
  <c r="AG34" i="26"/>
  <c r="Z16" i="26"/>
  <c r="D16" i="26" s="1"/>
  <c r="Z36" i="26"/>
  <c r="D36" i="26" s="1"/>
  <c r="AH13" i="26"/>
  <c r="AH33" i="26"/>
  <c r="Y13" i="26"/>
  <c r="C13" i="26" s="1"/>
  <c r="Y33" i="26"/>
  <c r="C33" i="26" s="1"/>
  <c r="Y34" i="26"/>
  <c r="C34" i="26" s="1"/>
  <c r="Z15" i="26"/>
  <c r="D15" i="26" s="1"/>
  <c r="Z35" i="26"/>
  <c r="D35" i="26" s="1"/>
  <c r="Y15" i="26"/>
  <c r="Y35" i="26"/>
  <c r="AH15" i="26"/>
  <c r="AH35" i="26"/>
  <c r="AB15" i="26"/>
  <c r="F15" i="26" s="1"/>
  <c r="AB35" i="26"/>
  <c r="F35" i="26" s="1"/>
  <c r="AI15" i="26"/>
  <c r="AI35" i="26"/>
  <c r="AG15" i="26"/>
  <c r="AG35" i="26"/>
  <c r="O19" i="26"/>
  <c r="O39" i="26"/>
  <c r="P19" i="26"/>
  <c r="P39" i="26"/>
  <c r="N15" i="26"/>
  <c r="N35" i="26"/>
  <c r="U15" i="26"/>
  <c r="J15" i="26" s="1"/>
  <c r="U35" i="26"/>
  <c r="J35" i="26" s="1"/>
  <c r="R15" i="26"/>
  <c r="G15" i="26" s="1"/>
  <c r="R35" i="26"/>
  <c r="G35" i="26" s="1"/>
  <c r="X15" i="26"/>
  <c r="X35" i="26"/>
  <c r="W34" i="26"/>
  <c r="X34" i="26"/>
  <c r="X13" i="26"/>
  <c r="W13" i="26"/>
  <c r="L35" i="25"/>
  <c r="AF37" i="25"/>
  <c r="AE35" i="25"/>
  <c r="L36" i="25"/>
  <c r="O19" i="25"/>
  <c r="P10" i="25"/>
  <c r="O13" i="25"/>
  <c r="N11" i="25"/>
  <c r="P28" i="25"/>
  <c r="O36" i="25"/>
  <c r="V36" i="25"/>
  <c r="AD36" i="25"/>
  <c r="AD37" i="25"/>
  <c r="AE34" i="25"/>
  <c r="AD35" i="25"/>
  <c r="O10" i="25"/>
  <c r="N17" i="25"/>
  <c r="O11" i="25"/>
  <c r="P11" i="25"/>
  <c r="N31" i="25"/>
  <c r="V10" i="25"/>
  <c r="W35" i="25"/>
  <c r="P18" i="25"/>
  <c r="W37" i="25"/>
  <c r="X36" i="25"/>
  <c r="Q35" i="25"/>
  <c r="O17" i="25"/>
  <c r="P17" i="25"/>
  <c r="X37" i="25"/>
  <c r="Q36" i="25"/>
  <c r="N36" i="25"/>
  <c r="P13" i="25"/>
  <c r="O28" i="25"/>
  <c r="W16" i="25"/>
  <c r="Q16" i="25"/>
  <c r="N28" i="25"/>
  <c r="O35" i="25"/>
  <c r="P36" i="25"/>
  <c r="W19" i="25"/>
  <c r="Q13" i="25"/>
  <c r="P12" i="25"/>
  <c r="AC35" i="25"/>
  <c r="M34" i="25"/>
  <c r="Q19" i="25"/>
  <c r="O18" i="25"/>
  <c r="P35" i="25"/>
  <c r="P37" i="25"/>
  <c r="N29" i="25"/>
  <c r="Q10" i="25"/>
  <c r="X13" i="25"/>
  <c r="N10" i="25"/>
  <c r="V34" i="25"/>
  <c r="P19" i="25"/>
  <c r="V35" i="25"/>
  <c r="AF36" i="25"/>
  <c r="M37" i="25"/>
  <c r="AF34" i="25"/>
  <c r="AC34" i="25"/>
  <c r="AE37" i="25"/>
  <c r="AC37" i="25"/>
  <c r="AF35" i="25"/>
  <c r="Q18" i="25"/>
  <c r="P34" i="25"/>
  <c r="V13" i="25"/>
  <c r="Q34" i="25"/>
  <c r="V37" i="25"/>
  <c r="W10" i="25"/>
  <c r="V12" i="25"/>
  <c r="N30" i="25"/>
  <c r="W17" i="25"/>
  <c r="W18" i="25"/>
  <c r="Q37" i="25"/>
  <c r="X11" i="25"/>
  <c r="V18" i="25"/>
  <c r="X19" i="25"/>
  <c r="N37" i="25"/>
  <c r="O37" i="25"/>
  <c r="N12" i="25"/>
  <c r="Q17" i="25"/>
  <c r="X34" i="25"/>
  <c r="L34" i="25"/>
  <c r="AD34" i="25"/>
  <c r="P31" i="25"/>
  <c r="P30" i="25"/>
  <c r="O30" i="25"/>
  <c r="N35" i="25"/>
  <c r="V17" i="25"/>
  <c r="P16" i="25"/>
  <c r="W12" i="25"/>
  <c r="M36" i="25"/>
  <c r="M35" i="25"/>
  <c r="L37" i="25"/>
  <c r="AC36" i="25"/>
  <c r="AE36" i="25"/>
  <c r="N18" i="25"/>
  <c r="W11" i="25"/>
  <c r="X35" i="25"/>
  <c r="W36" i="25"/>
  <c r="V16" i="25"/>
  <c r="V11" i="25"/>
  <c r="O16" i="25"/>
  <c r="V19" i="25"/>
  <c r="O31" i="25"/>
  <c r="N16" i="25"/>
  <c r="X10" i="25"/>
  <c r="W13" i="25"/>
  <c r="X12" i="25"/>
  <c r="O29" i="25"/>
  <c r="N13" i="25"/>
  <c r="P29" i="25"/>
  <c r="X16" i="25"/>
  <c r="N34" i="25"/>
  <c r="Q12" i="25"/>
  <c r="X17" i="25"/>
  <c r="O34" i="25"/>
  <c r="X18" i="25"/>
  <c r="O12" i="25"/>
  <c r="N19" i="25"/>
  <c r="Q11" i="25"/>
  <c r="W34" i="25"/>
  <c r="M12" i="25"/>
  <c r="M24" i="25"/>
  <c r="Q22" i="25"/>
  <c r="X22" i="25"/>
  <c r="M16" i="25"/>
  <c r="M18" i="25"/>
  <c r="M17" i="25"/>
  <c r="O23" i="25"/>
  <c r="W22" i="25"/>
  <c r="O24" i="25"/>
  <c r="O25" i="25"/>
  <c r="Q24" i="25"/>
  <c r="V22" i="25"/>
  <c r="L17" i="25"/>
  <c r="O22" i="25"/>
  <c r="L11" i="25"/>
  <c r="L19" i="25"/>
  <c r="M19" i="25"/>
  <c r="L18" i="25"/>
  <c r="M11" i="25"/>
  <c r="Q23" i="25"/>
  <c r="W23" i="25"/>
  <c r="P22" i="25"/>
  <c r="W24" i="25"/>
  <c r="L10" i="25"/>
  <c r="M13" i="25"/>
  <c r="N22" i="25"/>
  <c r="V23" i="25"/>
  <c r="M23" i="25"/>
  <c r="X23" i="25"/>
  <c r="M22" i="25"/>
  <c r="N23" i="25"/>
  <c r="V25" i="25"/>
  <c r="M10" i="25"/>
  <c r="L13" i="25"/>
  <c r="X24" i="25"/>
  <c r="L16" i="25"/>
  <c r="L12" i="25"/>
  <c r="N24" i="25"/>
  <c r="N25" i="25"/>
  <c r="W25" i="25"/>
  <c r="Q25" i="25"/>
  <c r="X25" i="25"/>
  <c r="V24" i="25"/>
  <c r="M25" i="25"/>
  <c r="AG19" i="20"/>
  <c r="E70" i="20"/>
  <c r="BS52" i="22"/>
  <c r="AF59" i="20" s="1"/>
  <c r="J59" i="20"/>
  <c r="G68" i="20"/>
  <c r="F69" i="20"/>
  <c r="K58" i="20"/>
  <c r="C49" i="20"/>
  <c r="C48" i="20"/>
  <c r="C47" i="20"/>
  <c r="C46" i="20"/>
  <c r="BQ23" i="22"/>
  <c r="AD30" i="20" s="1"/>
  <c r="BP24" i="22"/>
  <c r="AC31" i="20" s="1"/>
  <c r="BS24" i="22"/>
  <c r="AF31" i="20" s="1"/>
  <c r="AF58" i="20"/>
  <c r="AF64" i="20"/>
  <c r="AC56" i="20"/>
  <c r="AD57" i="20"/>
  <c r="AF57" i="20"/>
  <c r="AC63" i="20"/>
  <c r="AD64" i="20"/>
  <c r="AE62" i="20"/>
  <c r="AD63" i="20"/>
  <c r="AD56" i="20"/>
  <c r="AE56" i="20"/>
  <c r="AC59" i="20"/>
  <c r="AE59" i="20"/>
  <c r="AF63" i="20"/>
  <c r="AD65" i="20"/>
  <c r="AE65" i="20"/>
  <c r="AC62" i="20"/>
  <c r="AD62" i="20"/>
  <c r="AC65" i="20"/>
  <c r="AF62" i="20"/>
  <c r="AF65" i="20"/>
  <c r="AE63" i="20"/>
  <c r="AF56" i="20"/>
  <c r="AC64" i="20"/>
  <c r="AE64" i="20"/>
  <c r="AC57" i="20"/>
  <c r="AC58" i="20"/>
  <c r="AD58" i="20"/>
  <c r="AD59" i="20"/>
  <c r="AE57" i="20"/>
  <c r="H24" i="25"/>
  <c r="H16" i="25"/>
  <c r="AD22" i="20"/>
  <c r="G16" i="25"/>
  <c r="AC22" i="20"/>
  <c r="G11" i="25"/>
  <c r="AC17" i="20"/>
  <c r="J25" i="25"/>
  <c r="I18" i="25"/>
  <c r="AE24" i="20"/>
  <c r="H17" i="25"/>
  <c r="AD23" i="20"/>
  <c r="I19" i="25"/>
  <c r="AE25" i="20"/>
  <c r="J16" i="25"/>
  <c r="AF22" i="20"/>
  <c r="I16" i="25"/>
  <c r="AE22" i="20"/>
  <c r="I17" i="25"/>
  <c r="AE23" i="20"/>
  <c r="J18" i="25"/>
  <c r="AF24" i="20"/>
  <c r="G10" i="25"/>
  <c r="AC16" i="20"/>
  <c r="J22" i="25"/>
  <c r="AF28" i="20"/>
  <c r="I12" i="25"/>
  <c r="AE18" i="20"/>
  <c r="I23" i="25"/>
  <c r="AE29" i="20"/>
  <c r="H11" i="25"/>
  <c r="AD17" i="20"/>
  <c r="G22" i="25"/>
  <c r="AC28" i="20"/>
  <c r="G24" i="25"/>
  <c r="AC30" i="20"/>
  <c r="G23" i="25"/>
  <c r="AC29" i="20"/>
  <c r="AE31" i="20"/>
  <c r="H10" i="25"/>
  <c r="AD16" i="20"/>
  <c r="I22" i="25"/>
  <c r="AE28" i="20"/>
  <c r="G12" i="25"/>
  <c r="AC18" i="20"/>
  <c r="J12" i="25"/>
  <c r="AF18" i="20"/>
  <c r="G19" i="25"/>
  <c r="AC25" i="20"/>
  <c r="H18" i="25"/>
  <c r="AD24" i="20"/>
  <c r="H19" i="25"/>
  <c r="AD25" i="20"/>
  <c r="I11" i="25"/>
  <c r="AE17" i="20"/>
  <c r="I13" i="25"/>
  <c r="AE19" i="20"/>
  <c r="I10" i="25"/>
  <c r="AE16" i="20"/>
  <c r="H13" i="25"/>
  <c r="AD19" i="20"/>
  <c r="J10" i="25"/>
  <c r="AF16" i="20"/>
  <c r="H23" i="25"/>
  <c r="AD29" i="20"/>
  <c r="J24" i="25"/>
  <c r="AF30" i="20"/>
  <c r="J23" i="25"/>
  <c r="AF29" i="20"/>
  <c r="J19" i="25"/>
  <c r="AF25" i="20"/>
  <c r="G13" i="25"/>
  <c r="AC19" i="20"/>
  <c r="G25" i="25"/>
  <c r="J17" i="25"/>
  <c r="AF23" i="20"/>
  <c r="G18" i="25"/>
  <c r="AC24" i="20"/>
  <c r="G17" i="25"/>
  <c r="AC23" i="20"/>
  <c r="J13" i="25"/>
  <c r="AF19" i="20"/>
  <c r="I24" i="25"/>
  <c r="AE30" i="20"/>
  <c r="H12" i="25"/>
  <c r="AD18" i="20"/>
  <c r="J11" i="25"/>
  <c r="AF17" i="20"/>
  <c r="H22" i="25"/>
  <c r="AD28" i="20"/>
  <c r="AG28" i="20"/>
  <c r="BK81" i="22"/>
  <c r="AI31" i="20"/>
  <c r="E25" i="25"/>
  <c r="AG56" i="20"/>
  <c r="E24" i="25"/>
  <c r="BK41" i="22"/>
  <c r="H79" i="22"/>
  <c r="G86" i="20" s="1"/>
  <c r="AI83" i="20"/>
  <c r="AI76" i="20"/>
  <c r="AA80" i="20"/>
  <c r="AA34" i="20"/>
  <c r="E28" i="25"/>
  <c r="AG40" i="20"/>
  <c r="AH41" i="20"/>
  <c r="AB81" i="20"/>
  <c r="Z43" i="20"/>
  <c r="D37" i="25"/>
  <c r="C24" i="25"/>
  <c r="Y30" i="20"/>
  <c r="F17" i="25"/>
  <c r="AB23" i="20"/>
  <c r="AG22" i="20"/>
  <c r="AG23" i="20"/>
  <c r="E17" i="25"/>
  <c r="AA23" i="20"/>
  <c r="Y37" i="20"/>
  <c r="C31" i="25"/>
  <c r="AI82" i="20"/>
  <c r="AH40" i="20"/>
  <c r="Y70" i="20"/>
  <c r="D22" i="25"/>
  <c r="Z28" i="20"/>
  <c r="AI25" i="20"/>
  <c r="Y65" i="20"/>
  <c r="D13" i="25"/>
  <c r="Z19" i="20"/>
  <c r="BM42" i="22"/>
  <c r="Z36" i="20"/>
  <c r="D30" i="25"/>
  <c r="Y75" i="20"/>
  <c r="AB83" i="20"/>
  <c r="AI41" i="20"/>
  <c r="E37" i="25"/>
  <c r="AA43" i="20"/>
  <c r="F35" i="25"/>
  <c r="AB41" i="20"/>
  <c r="Z62" i="20"/>
  <c r="AA62" i="20"/>
  <c r="AH23" i="20"/>
  <c r="AB74" i="20"/>
  <c r="Y81" i="20"/>
  <c r="C29" i="25"/>
  <c r="Y35" i="20"/>
  <c r="Z81" i="20"/>
  <c r="Z35" i="20"/>
  <c r="D29" i="25"/>
  <c r="F36" i="25"/>
  <c r="AB42" i="20"/>
  <c r="Z42" i="20"/>
  <c r="D36" i="25"/>
  <c r="Y69" i="20"/>
  <c r="D17" i="25"/>
  <c r="Z23" i="20"/>
  <c r="AA64" i="20"/>
  <c r="AA65" i="20"/>
  <c r="AI28" i="20"/>
  <c r="E22" i="25"/>
  <c r="AA28" i="20"/>
  <c r="AI30" i="20"/>
  <c r="O89" i="20"/>
  <c r="O47" i="20"/>
  <c r="E12" i="25"/>
  <c r="AA18" i="20"/>
  <c r="F13" i="25"/>
  <c r="AB19" i="20"/>
  <c r="O88" i="20"/>
  <c r="F23" i="25"/>
  <c r="AB29" i="20"/>
  <c r="E23" i="25"/>
  <c r="O87" i="20"/>
  <c r="AI16" i="20"/>
  <c r="AB56" i="20"/>
  <c r="AA59" i="20"/>
  <c r="E13" i="25"/>
  <c r="AA19" i="20"/>
  <c r="AB59" i="20"/>
  <c r="AG18" i="20"/>
  <c r="F24" i="25"/>
  <c r="AB30" i="20"/>
  <c r="O86" i="20"/>
  <c r="N48" i="20"/>
  <c r="Z57" i="20"/>
  <c r="BM80" i="22"/>
  <c r="AB80" i="20"/>
  <c r="Z80" i="20"/>
  <c r="D28" i="25"/>
  <c r="Z34" i="20"/>
  <c r="AH80" i="20"/>
  <c r="Y58" i="20"/>
  <c r="BL81" i="22"/>
  <c r="AA82" i="20"/>
  <c r="Z65" i="20"/>
  <c r="AB25" i="20"/>
  <c r="F19" i="25"/>
  <c r="AH25" i="20"/>
  <c r="Z58" i="20"/>
  <c r="BM81" i="22"/>
  <c r="AI75" i="20"/>
  <c r="AA77" i="20"/>
  <c r="D34" i="25"/>
  <c r="Z40" i="20"/>
  <c r="Y17" i="20"/>
  <c r="C11" i="25"/>
  <c r="BL40" i="22"/>
  <c r="Z83" i="20"/>
  <c r="BK39" i="22"/>
  <c r="D31" i="25"/>
  <c r="Z37" i="20"/>
  <c r="Y68" i="20"/>
  <c r="Z63" i="20"/>
  <c r="AG24" i="20"/>
  <c r="Z70" i="20"/>
  <c r="AI81" i="20"/>
  <c r="AA83" i="20"/>
  <c r="Z75" i="20"/>
  <c r="Z77" i="20"/>
  <c r="AH43" i="20"/>
  <c r="Y56" i="20"/>
  <c r="BL79" i="22"/>
  <c r="C28" i="25"/>
  <c r="Y34" i="20"/>
  <c r="BK40" i="22"/>
  <c r="D23" i="25"/>
  <c r="Z29" i="20"/>
  <c r="AH81" i="20"/>
  <c r="AG83" i="20"/>
  <c r="Y25" i="20"/>
  <c r="C19" i="25"/>
  <c r="C34" i="25"/>
  <c r="Y40" i="20"/>
  <c r="F37" i="25"/>
  <c r="AB43" i="20"/>
  <c r="AI74" i="20"/>
  <c r="C12" i="25"/>
  <c r="Y18" i="20"/>
  <c r="BL41" i="22"/>
  <c r="AB63" i="20"/>
  <c r="D24" i="25"/>
  <c r="Z30" i="20"/>
  <c r="Z71" i="20"/>
  <c r="AI65" i="20"/>
  <c r="AH18" i="20"/>
  <c r="F22" i="25"/>
  <c r="AB28" i="20"/>
  <c r="AG17" i="20"/>
  <c r="AB17" i="20"/>
  <c r="F11" i="25"/>
  <c r="AB58" i="20"/>
  <c r="N89" i="20"/>
  <c r="P46" i="20"/>
  <c r="O49" i="20"/>
  <c r="AA57" i="20"/>
  <c r="N49" i="20"/>
  <c r="AH17" i="20"/>
  <c r="AI29" i="20"/>
  <c r="N47" i="20"/>
  <c r="Y57" i="20"/>
  <c r="BL80" i="22"/>
  <c r="AG82" i="20"/>
  <c r="C16" i="25"/>
  <c r="Y22" i="20"/>
  <c r="AG43" i="20"/>
  <c r="C22" i="25"/>
  <c r="Y28" i="20"/>
  <c r="AI22" i="20"/>
  <c r="Y71" i="20"/>
  <c r="Z68" i="20"/>
  <c r="AG65" i="20"/>
  <c r="Z59" i="20"/>
  <c r="BM82" i="22"/>
  <c r="Z76" i="20"/>
  <c r="D11" i="25"/>
  <c r="Z17" i="20"/>
  <c r="BM40" i="22"/>
  <c r="AB40" i="20"/>
  <c r="F34" i="25"/>
  <c r="AH82" i="20"/>
  <c r="AI40" i="20"/>
  <c r="AA42" i="20"/>
  <c r="E36" i="25"/>
  <c r="AG80" i="20"/>
  <c r="C36" i="25"/>
  <c r="Y42" i="20"/>
  <c r="AB65" i="20"/>
  <c r="AH65" i="20"/>
  <c r="AI62" i="20"/>
  <c r="AI63" i="20"/>
  <c r="AA75" i="20"/>
  <c r="Y63" i="20"/>
  <c r="AH83" i="20"/>
  <c r="Z18" i="20"/>
  <c r="D12" i="25"/>
  <c r="BM41" i="22"/>
  <c r="E31" i="25"/>
  <c r="AA37" i="20"/>
  <c r="Y82" i="20"/>
  <c r="AA76" i="20"/>
  <c r="D16" i="25"/>
  <c r="Z22" i="20"/>
  <c r="Z64" i="20"/>
  <c r="AG25" i="20"/>
  <c r="Z69" i="20"/>
  <c r="AH62" i="20"/>
  <c r="AB82" i="20"/>
  <c r="C17" i="25"/>
  <c r="Y23" i="20"/>
  <c r="C18" i="25"/>
  <c r="Y24" i="20"/>
  <c r="C35" i="25"/>
  <c r="Y41" i="20"/>
  <c r="D35" i="25"/>
  <c r="Z41" i="20"/>
  <c r="AB22" i="20"/>
  <c r="F16" i="25"/>
  <c r="AA22" i="20"/>
  <c r="E16" i="25"/>
  <c r="AB24" i="20"/>
  <c r="F18" i="25"/>
  <c r="E18" i="25"/>
  <c r="AA24" i="20"/>
  <c r="D19" i="25"/>
  <c r="Z25" i="20"/>
  <c r="D25" i="25"/>
  <c r="Z31" i="20"/>
  <c r="AI17" i="20"/>
  <c r="F12" i="25"/>
  <c r="AB18" i="20"/>
  <c r="O46" i="20"/>
  <c r="E10" i="25"/>
  <c r="AA16" i="20"/>
  <c r="BN39" i="22"/>
  <c r="AA58" i="20"/>
  <c r="AG16" i="20"/>
  <c r="AH16" i="20"/>
  <c r="AB57" i="20"/>
  <c r="AH63" i="20"/>
  <c r="AH64" i="20"/>
  <c r="AH19" i="20"/>
  <c r="F25" i="25"/>
  <c r="AB31" i="20"/>
  <c r="Y77" i="20"/>
  <c r="Z56" i="20"/>
  <c r="BM79" i="22"/>
  <c r="E30" i="25"/>
  <c r="AA36" i="20"/>
  <c r="AA41" i="20"/>
  <c r="E35" i="25"/>
  <c r="AI42" i="20"/>
  <c r="Y29" i="20"/>
  <c r="C23" i="25"/>
  <c r="C25" i="25"/>
  <c r="Y31" i="20"/>
  <c r="AH22" i="20"/>
  <c r="AB62" i="20"/>
  <c r="AI24" i="20"/>
  <c r="AB64" i="20"/>
  <c r="AA25" i="20"/>
  <c r="E19" i="25"/>
  <c r="AG62" i="20"/>
  <c r="AI64" i="20"/>
  <c r="Y83" i="20"/>
  <c r="AG81" i="20"/>
  <c r="Z16" i="20"/>
  <c r="D10" i="25"/>
  <c r="BM39" i="22"/>
  <c r="Y59" i="20"/>
  <c r="BL82" i="22"/>
  <c r="Y76" i="20"/>
  <c r="AA40" i="20"/>
  <c r="E34" i="25"/>
  <c r="AG41" i="20"/>
  <c r="AG42" i="20"/>
  <c r="Y74" i="20"/>
  <c r="AI43" i="20"/>
  <c r="BK79" i="22"/>
  <c r="BK42" i="22"/>
  <c r="AH42" i="20"/>
  <c r="AI23" i="20"/>
  <c r="Z24" i="20"/>
  <c r="D18" i="25"/>
  <c r="AG63" i="20"/>
  <c r="Z82" i="20"/>
  <c r="Y64" i="20"/>
  <c r="C13" i="25"/>
  <c r="Y19" i="20"/>
  <c r="BL42" i="22"/>
  <c r="Y36" i="20"/>
  <c r="C30" i="25"/>
  <c r="AI80" i="20"/>
  <c r="Y43" i="20"/>
  <c r="C37" i="25"/>
  <c r="Y62" i="20"/>
  <c r="Y80" i="20"/>
  <c r="BK80" i="22"/>
  <c r="AA63" i="20"/>
  <c r="AH24" i="20"/>
  <c r="AA81" i="20"/>
  <c r="AA35" i="20"/>
  <c r="E29" i="25"/>
  <c r="Z74" i="20"/>
  <c r="AA74" i="20"/>
  <c r="C10" i="25"/>
  <c r="Y16" i="20"/>
  <c r="BL39" i="22"/>
  <c r="BK82" i="22"/>
  <c r="AG64" i="20"/>
  <c r="AI18" i="20"/>
  <c r="N87" i="20"/>
  <c r="N88" i="20"/>
  <c r="N46" i="20"/>
  <c r="AA56" i="20"/>
  <c r="E11" i="25"/>
  <c r="AA17" i="20"/>
  <c r="AI19" i="20"/>
  <c r="N86" i="20"/>
  <c r="F10" i="25"/>
  <c r="AB16" i="20"/>
  <c r="O48" i="20"/>
  <c r="V59" i="20"/>
  <c r="AG29" i="20"/>
  <c r="AG57" i="20"/>
  <c r="BT51" i="22"/>
  <c r="H162" i="22"/>
  <c r="CD21" i="22"/>
  <c r="L28" i="20"/>
  <c r="BT23" i="22"/>
  <c r="K24" i="25"/>
  <c r="G146" i="22"/>
  <c r="G63" i="22" s="1"/>
  <c r="H145" i="22"/>
  <c r="H62" i="22" s="1"/>
  <c r="BS107" i="22"/>
  <c r="BP107" i="22"/>
  <c r="G80" i="22"/>
  <c r="F87" i="20" s="1"/>
  <c r="AW151" i="22"/>
  <c r="AW68" i="22" s="1"/>
  <c r="AF153" i="22"/>
  <c r="AF70" i="22" s="1"/>
  <c r="BJ153" i="22"/>
  <c r="BJ70" i="22" s="1"/>
  <c r="X77" i="20" s="1"/>
  <c r="BY153" i="22"/>
  <c r="Q153" i="22"/>
  <c r="Q70" i="22" s="1"/>
  <c r="CA151" i="22"/>
  <c r="R152" i="22"/>
  <c r="R69" i="22" s="1"/>
  <c r="CN153" i="22"/>
  <c r="AV152" i="22"/>
  <c r="AV69" i="22" s="1"/>
  <c r="AU153" i="22"/>
  <c r="AU70" i="22" s="1"/>
  <c r="BZ152" i="22"/>
  <c r="S151" i="22"/>
  <c r="S68" i="22" s="1"/>
  <c r="BX107" i="22"/>
  <c r="F81" i="22"/>
  <c r="E88" i="20" s="1"/>
  <c r="AS133" i="22"/>
  <c r="AS50" i="22" s="1"/>
  <c r="L135" i="22"/>
  <c r="L52" i="22" s="1"/>
  <c r="BU134" i="22"/>
  <c r="N133" i="22"/>
  <c r="N50" i="22" s="1"/>
  <c r="BV50" i="22" s="1"/>
  <c r="AQ135" i="22"/>
  <c r="AQ52" i="22" s="1"/>
  <c r="BT135" i="22"/>
  <c r="M134" i="22"/>
  <c r="M51" i="22" s="1"/>
  <c r="BU51" i="22" s="1"/>
  <c r="BV133" i="22"/>
  <c r="AR134" i="22"/>
  <c r="AR51" i="22" s="1"/>
  <c r="T106" i="22"/>
  <c r="T23" i="22" s="1"/>
  <c r="CB23" i="22" s="1"/>
  <c r="R106" i="22"/>
  <c r="R23" i="22" s="1"/>
  <c r="BZ23" i="22" s="1"/>
  <c r="Q106" i="22"/>
  <c r="Q23" i="22" s="1"/>
  <c r="BY23" i="22" s="1"/>
  <c r="S106" i="22"/>
  <c r="S23" i="22" s="1"/>
  <c r="CA23" i="22" s="1"/>
  <c r="M106" i="22"/>
  <c r="M23" i="22" s="1"/>
  <c r="BU23" i="22" s="1"/>
  <c r="N106" i="22"/>
  <c r="N23" i="22" s="1"/>
  <c r="BV23" i="22" s="1"/>
  <c r="L107" i="22"/>
  <c r="L24" i="22" s="1"/>
  <c r="K31" i="20" s="1"/>
  <c r="BQ106" i="22"/>
  <c r="BT106" i="22"/>
  <c r="I107" i="22"/>
  <c r="I24" i="22" s="1"/>
  <c r="H31" i="20" s="1"/>
  <c r="I144" i="22"/>
  <c r="I61" i="22" s="1"/>
  <c r="F147" i="22"/>
  <c r="F64" i="22" s="1"/>
  <c r="F164" i="22"/>
  <c r="O105" i="22"/>
  <c r="O22" i="22" s="1"/>
  <c r="BW22" i="22" s="1"/>
  <c r="CA105" i="22"/>
  <c r="BV105" i="22"/>
  <c r="BU105" i="22"/>
  <c r="V105" i="22"/>
  <c r="V22" i="22" s="1"/>
  <c r="BY105" i="22"/>
  <c r="CB105" i="22"/>
  <c r="BZ105" i="22"/>
  <c r="CG27" i="24"/>
  <c r="CD104" i="22" s="1"/>
  <c r="BZ27" i="24"/>
  <c r="BW104" i="22" s="1"/>
  <c r="M32" i="24"/>
  <c r="BV110" i="24"/>
  <c r="O110" i="24"/>
  <c r="S19" i="14"/>
  <c r="CA19" i="14" s="1"/>
  <c r="BW132" i="22"/>
  <c r="AM67" i="22"/>
  <c r="AJ59" i="17"/>
  <c r="AN67" i="22" s="1"/>
  <c r="T74" i="20" s="1"/>
  <c r="CI59" i="17"/>
  <c r="G152" i="22"/>
  <c r="G69" i="22" s="1"/>
  <c r="G163" i="22"/>
  <c r="I151" i="22"/>
  <c r="I68" i="22" s="1"/>
  <c r="AK152" i="22"/>
  <c r="AK69" i="22" s="1"/>
  <c r="Q76" i="20" s="1"/>
  <c r="BP152" i="22"/>
  <c r="AL152" i="22"/>
  <c r="AL69" i="22" s="1"/>
  <c r="R76" i="20" s="1"/>
  <c r="BQ151" i="22"/>
  <c r="H152" i="22"/>
  <c r="H69" i="22" s="1"/>
  <c r="BO152" i="22"/>
  <c r="T150" i="22"/>
  <c r="T67" i="22" s="1"/>
  <c r="CB150" i="22"/>
  <c r="AX67" i="22"/>
  <c r="AX19" i="14"/>
  <c r="AT132" i="22"/>
  <c r="AT49" i="22" s="1"/>
  <c r="O132" i="22"/>
  <c r="O49" i="22" s="1"/>
  <c r="BW49" i="22" s="1"/>
  <c r="CT59" i="17"/>
  <c r="BL49" i="17"/>
  <c r="BK59" i="17"/>
  <c r="AO150" i="22" s="1"/>
  <c r="AV49" i="17"/>
  <c r="AU59" i="17"/>
  <c r="AP56" i="17"/>
  <c r="CR109" i="17" s="1"/>
  <c r="BW42" i="17"/>
  <c r="CV42" i="17"/>
  <c r="CK12" i="17"/>
  <c r="BX22" i="17"/>
  <c r="CW22" i="17"/>
  <c r="AX52" i="17"/>
  <c r="CW52" i="17"/>
  <c r="CJ48" i="17"/>
  <c r="AK48" i="17"/>
  <c r="AK24" i="17"/>
  <c r="CZ77" i="17" s="1"/>
  <c r="CJ24" i="17"/>
  <c r="AM58" i="17"/>
  <c r="CL58" i="17"/>
  <c r="AM30" i="17"/>
  <c r="CL30" i="17"/>
  <c r="AM18" i="17"/>
  <c r="CL18" i="17"/>
  <c r="BP22" i="17"/>
  <c r="CK29" i="17"/>
  <c r="AL29" i="17"/>
  <c r="CM16" i="17"/>
  <c r="AN16" i="17"/>
  <c r="CM27" i="17"/>
  <c r="AN27" i="17"/>
  <c r="CK47" i="17"/>
  <c r="AL47" i="17"/>
  <c r="CK40" i="17"/>
  <c r="AL40" i="17"/>
  <c r="AM49" i="17"/>
  <c r="AM53" i="17"/>
  <c r="CL53" i="17"/>
  <c r="CK55" i="17"/>
  <c r="AL55" i="17"/>
  <c r="CU46" i="17"/>
  <c r="CK43" i="17"/>
  <c r="AL43" i="17"/>
  <c r="CY38" i="17"/>
  <c r="AO42" i="17"/>
  <c r="CN42" i="17"/>
  <c r="AL36" i="17"/>
  <c r="CK36" i="17"/>
  <c r="AL23" i="17"/>
  <c r="CK23" i="17"/>
  <c r="AL19" i="17"/>
  <c r="CK19" i="17"/>
  <c r="CM37" i="17"/>
  <c r="AN37" i="17"/>
  <c r="CL21" i="17"/>
  <c r="AM21" i="17"/>
  <c r="BO26" i="17"/>
  <c r="AM54" i="17"/>
  <c r="CL54" i="17"/>
  <c r="CO13" i="17"/>
  <c r="AP13" i="17"/>
  <c r="AN31" i="17"/>
  <c r="CM31" i="17"/>
  <c r="CU49" i="17"/>
  <c r="CZ33" i="17"/>
  <c r="CU39" i="17"/>
  <c r="DE28" i="17"/>
  <c r="DD28" i="17"/>
  <c r="CU50" i="17"/>
  <c r="CV23" i="17"/>
  <c r="CV58" i="17"/>
  <c r="CV30" i="17"/>
  <c r="AO15" i="17"/>
  <c r="CN15" i="17"/>
  <c r="CU54" i="17"/>
  <c r="CU31" i="17"/>
  <c r="AL35" i="17"/>
  <c r="CK35" i="17"/>
  <c r="AP45" i="17"/>
  <c r="CO45" i="17"/>
  <c r="CV13" i="17"/>
  <c r="AO52" i="17"/>
  <c r="CN52" i="17"/>
  <c r="AL46" i="17"/>
  <c r="CK46" i="17"/>
  <c r="CV26" i="17"/>
  <c r="AL51" i="17"/>
  <c r="CK51" i="17"/>
  <c r="CU55" i="17"/>
  <c r="CU14" i="17"/>
  <c r="CU35" i="17"/>
  <c r="CV27" i="17"/>
  <c r="CU19" i="17"/>
  <c r="CU25" i="17"/>
  <c r="CV21" i="17"/>
  <c r="CU29" i="17"/>
  <c r="AL25" i="17"/>
  <c r="CK25" i="17"/>
  <c r="CU41" i="17"/>
  <c r="CU47" i="17"/>
  <c r="AL17" i="17"/>
  <c r="CK17" i="17"/>
  <c r="AN38" i="17"/>
  <c r="CM38" i="17"/>
  <c r="AN14" i="17"/>
  <c r="CM14" i="17"/>
  <c r="AK28" i="17"/>
  <c r="CJ28" i="17"/>
  <c r="CV44" i="17"/>
  <c r="CU37" i="17"/>
  <c r="AL33" i="17"/>
  <c r="CK33" i="17"/>
  <c r="CU18" i="17"/>
  <c r="CU45" i="17"/>
  <c r="CU32" i="17"/>
  <c r="CV16" i="17"/>
  <c r="AL50" i="17"/>
  <c r="CK50" i="17"/>
  <c r="AK34" i="17"/>
  <c r="CJ34" i="17"/>
  <c r="L33" i="26" l="1"/>
  <c r="M33" i="26"/>
  <c r="N19" i="26"/>
  <c r="D38" i="30"/>
  <c r="BR150" i="22"/>
  <c r="BO162" i="22"/>
  <c r="AL144" i="22"/>
  <c r="AP32" i="24"/>
  <c r="BS32" i="24"/>
  <c r="BP144" i="22" s="1"/>
  <c r="BP145" i="22" s="1"/>
  <c r="BN124" i="22"/>
  <c r="BN107" i="22"/>
  <c r="BN125" i="22" s="1"/>
  <c r="AJ107" i="22"/>
  <c r="AJ124" i="22"/>
  <c r="AJ23" i="22"/>
  <c r="AJ146" i="22"/>
  <c r="AJ163" i="22"/>
  <c r="AJ62" i="22"/>
  <c r="AQ81" i="24"/>
  <c r="BT81" i="24"/>
  <c r="AK145" i="22"/>
  <c r="AK61" i="22"/>
  <c r="AK162" i="22"/>
  <c r="P29" i="20"/>
  <c r="AJ40" i="22"/>
  <c r="P47" i="20" s="1"/>
  <c r="BN22" i="22"/>
  <c r="P68" i="20"/>
  <c r="AJ79" i="22"/>
  <c r="P86" i="20" s="1"/>
  <c r="BN61" i="22"/>
  <c r="BN146" i="22"/>
  <c r="BN163" i="22"/>
  <c r="U105" i="22"/>
  <c r="U21" i="22"/>
  <c r="CC21" i="22" s="1"/>
  <c r="W106" i="22"/>
  <c r="W22" i="22"/>
  <c r="CE22" i="22" s="1"/>
  <c r="E37" i="26"/>
  <c r="M13" i="26"/>
  <c r="M17" i="26"/>
  <c r="BP15" i="17"/>
  <c r="BP68" i="17" s="1"/>
  <c r="AN26" i="17"/>
  <c r="CM26" i="17"/>
  <c r="BO54" i="17"/>
  <c r="BX17" i="17"/>
  <c r="AP44" i="17"/>
  <c r="CO44" i="17"/>
  <c r="BM29" i="17"/>
  <c r="BM55" i="17"/>
  <c r="AW44" i="17"/>
  <c r="BM18" i="17"/>
  <c r="BW44" i="17"/>
  <c r="AO41" i="17"/>
  <c r="CN41" i="17"/>
  <c r="BL28" i="17"/>
  <c r="AW39" i="17"/>
  <c r="AW45" i="17"/>
  <c r="BL34" i="17"/>
  <c r="AY15" i="17"/>
  <c r="CX15" i="17"/>
  <c r="AW38" i="17"/>
  <c r="CV38" i="17"/>
  <c r="BN57" i="17"/>
  <c r="AW27" i="17"/>
  <c r="DC77" i="17"/>
  <c r="CI77" i="17"/>
  <c r="DD77" i="17"/>
  <c r="CT77" i="17"/>
  <c r="CL65" i="17"/>
  <c r="DA65" i="17"/>
  <c r="CY65" i="17"/>
  <c r="CW65" i="17"/>
  <c r="DF65" i="17"/>
  <c r="CO65" i="17"/>
  <c r="BO27" i="17"/>
  <c r="CX65" i="17"/>
  <c r="BM36" i="17"/>
  <c r="CS109" i="17"/>
  <c r="CZ109" i="17"/>
  <c r="CL109" i="17"/>
  <c r="CW109" i="17"/>
  <c r="BW27" i="17"/>
  <c r="BP45" i="17"/>
  <c r="BN53" i="17"/>
  <c r="AW50" i="17"/>
  <c r="BN46" i="17"/>
  <c r="AO22" i="17"/>
  <c r="CN22" i="17"/>
  <c r="BO52" i="17"/>
  <c r="BW26" i="17"/>
  <c r="BM35" i="17"/>
  <c r="BW13" i="17"/>
  <c r="DB109" i="17"/>
  <c r="CN65" i="17"/>
  <c r="CM65" i="17"/>
  <c r="BO41" i="17"/>
  <c r="DC109" i="17"/>
  <c r="CX77" i="17"/>
  <c r="CU75" i="17"/>
  <c r="CH77" i="17"/>
  <c r="CV77" i="17"/>
  <c r="CJ77" i="17"/>
  <c r="CU65" i="17"/>
  <c r="CZ65" i="17"/>
  <c r="CH65" i="17"/>
  <c r="CS65" i="17"/>
  <c r="CK65" i="17"/>
  <c r="CR65" i="17"/>
  <c r="BV59" i="17"/>
  <c r="AZ150" i="22" s="1"/>
  <c r="BP44" i="17"/>
  <c r="BN30" i="17"/>
  <c r="CV109" i="17"/>
  <c r="DE109" i="17"/>
  <c r="CT109" i="17"/>
  <c r="CK24" i="17"/>
  <c r="CK77" i="17"/>
  <c r="CM77" i="17"/>
  <c r="CO77" i="17"/>
  <c r="CL77" i="17"/>
  <c r="CQ77" i="17"/>
  <c r="CS77" i="17"/>
  <c r="CP77" i="17"/>
  <c r="CN77" i="17"/>
  <c r="BL48" i="17"/>
  <c r="BO14" i="17"/>
  <c r="BM19" i="17"/>
  <c r="AW17" i="17"/>
  <c r="CV17" i="17"/>
  <c r="BN50" i="17"/>
  <c r="BN58" i="17"/>
  <c r="BM43" i="17"/>
  <c r="BO31" i="17"/>
  <c r="AY26" i="17"/>
  <c r="AW14" i="17"/>
  <c r="BO38" i="17"/>
  <c r="BM40" i="17"/>
  <c r="BM47" i="17"/>
  <c r="BP13" i="17"/>
  <c r="BO37" i="17"/>
  <c r="BM51" i="17"/>
  <c r="AW58" i="17"/>
  <c r="AW47" i="17"/>
  <c r="CT75" i="17"/>
  <c r="CR77" i="17"/>
  <c r="DF77" i="17"/>
  <c r="DB77" i="17"/>
  <c r="DE77" i="17"/>
  <c r="CP65" i="17"/>
  <c r="DD65" i="17"/>
  <c r="CJ65" i="17"/>
  <c r="CT65" i="17"/>
  <c r="CY109" i="17"/>
  <c r="BO16" i="17"/>
  <c r="BM33" i="17"/>
  <c r="CU109" i="17"/>
  <c r="CK109" i="17"/>
  <c r="CL89" i="17"/>
  <c r="DF109" i="17"/>
  <c r="CX109" i="17"/>
  <c r="CJ109" i="17"/>
  <c r="CQ109" i="17"/>
  <c r="CB67" i="22"/>
  <c r="J150" i="22"/>
  <c r="J67" i="22" s="1"/>
  <c r="S74" i="20"/>
  <c r="BQ67" i="22"/>
  <c r="AD74" i="20" s="1"/>
  <c r="BM17" i="17"/>
  <c r="BM23" i="17"/>
  <c r="AN57" i="17"/>
  <c r="CM110" i="17"/>
  <c r="CM57" i="17"/>
  <c r="AW32" i="17"/>
  <c r="CS85" i="17"/>
  <c r="AX33" i="17"/>
  <c r="CW33" i="17"/>
  <c r="AW55" i="17"/>
  <c r="BN21" i="17"/>
  <c r="BM25" i="17"/>
  <c r="BP42" i="17"/>
  <c r="BO56" i="17"/>
  <c r="CN56" i="17"/>
  <c r="AW13" i="17"/>
  <c r="DA77" i="17"/>
  <c r="CY77" i="17"/>
  <c r="CU77" i="17"/>
  <c r="CW77" i="17"/>
  <c r="DE65" i="17"/>
  <c r="DC65" i="17"/>
  <c r="CQ65" i="17"/>
  <c r="CI65" i="17"/>
  <c r="CV65" i="17"/>
  <c r="CW75" i="17"/>
  <c r="DD109" i="17"/>
  <c r="AW51" i="17"/>
  <c r="CV51" i="17"/>
  <c r="CM109" i="17"/>
  <c r="DA109" i="17"/>
  <c r="CN109" i="17"/>
  <c r="F34" i="26"/>
  <c r="L17" i="26"/>
  <c r="D37" i="26"/>
  <c r="BZ69" i="22"/>
  <c r="CA68" i="22"/>
  <c r="H75" i="20"/>
  <c r="G76" i="20"/>
  <c r="BP69" i="22"/>
  <c r="AC76" i="20" s="1"/>
  <c r="F76" i="20"/>
  <c r="BO69" i="22"/>
  <c r="AB76" i="20" s="1"/>
  <c r="CN70" i="22"/>
  <c r="AI77" i="20" s="1"/>
  <c r="M77" i="20"/>
  <c r="BY70" i="22"/>
  <c r="M35" i="26"/>
  <c r="C37" i="26"/>
  <c r="L13" i="26"/>
  <c r="Z19" i="26"/>
  <c r="D19" i="26" s="1"/>
  <c r="Z39" i="26"/>
  <c r="D39" i="26" s="1"/>
  <c r="Y19" i="26"/>
  <c r="Y39" i="26"/>
  <c r="C15" i="26"/>
  <c r="M15" i="26"/>
  <c r="C35" i="26"/>
  <c r="N39" i="26"/>
  <c r="S15" i="26"/>
  <c r="H15" i="26" s="1"/>
  <c r="S35" i="26"/>
  <c r="H35" i="26" s="1"/>
  <c r="V15" i="26"/>
  <c r="K15" i="26" s="1"/>
  <c r="V35" i="26"/>
  <c r="K35" i="26" s="1"/>
  <c r="AB34" i="25"/>
  <c r="AG37" i="25"/>
  <c r="Y37" i="25"/>
  <c r="AI37" i="25"/>
  <c r="Z10" i="25"/>
  <c r="Y36" i="25"/>
  <c r="AA36" i="25"/>
  <c r="Y16" i="25"/>
  <c r="AB37" i="25"/>
  <c r="Z31" i="25"/>
  <c r="Z34" i="25"/>
  <c r="Z28" i="25"/>
  <c r="AH35" i="25"/>
  <c r="AG35" i="25"/>
  <c r="Z35" i="25"/>
  <c r="Y17" i="25"/>
  <c r="AB36" i="25"/>
  <c r="Z13" i="25"/>
  <c r="AH34" i="25"/>
  <c r="Y30" i="25"/>
  <c r="AH36" i="25"/>
  <c r="AA34" i="25"/>
  <c r="AA35" i="25"/>
  <c r="Y35" i="25"/>
  <c r="AI34" i="25"/>
  <c r="Z11" i="25"/>
  <c r="Y12" i="25"/>
  <c r="Y28" i="25"/>
  <c r="AH37" i="25"/>
  <c r="Z36" i="25"/>
  <c r="Y29" i="25"/>
  <c r="AB35" i="25"/>
  <c r="AI35" i="25"/>
  <c r="Z30" i="25"/>
  <c r="AG34" i="25"/>
  <c r="AA29" i="25"/>
  <c r="Y13" i="25"/>
  <c r="AI36" i="25"/>
  <c r="Y18" i="25"/>
  <c r="Z12" i="25"/>
  <c r="Y19" i="25"/>
  <c r="AA37" i="25"/>
  <c r="Y31" i="25"/>
  <c r="AA28" i="25"/>
  <c r="Y10" i="25"/>
  <c r="AG36" i="25"/>
  <c r="AA30" i="25"/>
  <c r="AA31" i="25"/>
  <c r="Y34" i="25"/>
  <c r="Y11" i="25"/>
  <c r="Z29" i="25"/>
  <c r="Z37" i="25"/>
  <c r="Y22" i="25"/>
  <c r="AB11" i="25"/>
  <c r="AH19" i="25"/>
  <c r="N42" i="25"/>
  <c r="AG16" i="25"/>
  <c r="AC17" i="25"/>
  <c r="AD11" i="25"/>
  <c r="AD24" i="25"/>
  <c r="AI17" i="25"/>
  <c r="AI18" i="25"/>
  <c r="AA16" i="25"/>
  <c r="AG19" i="25"/>
  <c r="O43" i="25"/>
  <c r="AA12" i="25"/>
  <c r="AI24" i="25"/>
  <c r="Z22" i="25"/>
  <c r="AA17" i="25"/>
  <c r="AB17" i="25"/>
  <c r="AI25" i="25"/>
  <c r="AG22" i="25"/>
  <c r="AF19" i="25"/>
  <c r="AF24" i="25"/>
  <c r="AF10" i="25"/>
  <c r="AE10" i="25"/>
  <c r="AE11" i="25"/>
  <c r="AD18" i="25"/>
  <c r="AF12" i="25"/>
  <c r="AE22" i="25"/>
  <c r="AE25" i="25"/>
  <c r="AC11" i="25"/>
  <c r="AD16" i="25"/>
  <c r="AG23" i="25"/>
  <c r="Z18" i="25"/>
  <c r="Y25" i="25"/>
  <c r="AB25" i="25"/>
  <c r="AI23" i="25"/>
  <c r="AG12" i="25"/>
  <c r="AI22" i="25"/>
  <c r="AE24" i="25"/>
  <c r="AE12" i="25"/>
  <c r="L22" i="25"/>
  <c r="AB10" i="25"/>
  <c r="AA11" i="25"/>
  <c r="AI12" i="25"/>
  <c r="AH13" i="25"/>
  <c r="AG10" i="25"/>
  <c r="O40" i="25"/>
  <c r="Z19" i="25"/>
  <c r="AH11" i="25"/>
  <c r="AG11" i="25"/>
  <c r="AH12" i="25"/>
  <c r="Z24" i="25"/>
  <c r="AG18" i="25"/>
  <c r="AB19" i="25"/>
  <c r="AB24" i="25"/>
  <c r="AA13" i="25"/>
  <c r="AA22" i="25"/>
  <c r="Z17" i="25"/>
  <c r="AD22" i="25"/>
  <c r="AD12" i="25"/>
  <c r="AF13" i="25"/>
  <c r="AC18" i="25"/>
  <c r="AC23" i="25"/>
  <c r="AC22" i="25"/>
  <c r="AE23" i="25"/>
  <c r="AF22" i="25"/>
  <c r="AF18" i="25"/>
  <c r="AE16" i="25"/>
  <c r="AE19" i="25"/>
  <c r="AE18" i="25"/>
  <c r="AF25" i="25"/>
  <c r="Z25" i="25"/>
  <c r="AA18" i="25"/>
  <c r="AI19" i="25"/>
  <c r="AF11" i="25"/>
  <c r="AF17" i="25"/>
  <c r="AC24" i="25"/>
  <c r="AC10" i="25"/>
  <c r="AE17" i="25"/>
  <c r="AF16" i="25"/>
  <c r="AD17" i="25"/>
  <c r="O42" i="25"/>
  <c r="AI13" i="25"/>
  <c r="N40" i="25"/>
  <c r="AH18" i="25"/>
  <c r="AA19" i="25"/>
  <c r="AH16" i="25"/>
  <c r="Y23" i="25"/>
  <c r="AH10" i="25"/>
  <c r="AA10" i="25"/>
  <c r="AB12" i="25"/>
  <c r="AI11" i="25"/>
  <c r="AB18" i="25"/>
  <c r="AB16" i="25"/>
  <c r="Z16" i="25"/>
  <c r="AI16" i="25"/>
  <c r="N41" i="25"/>
  <c r="N43" i="25"/>
  <c r="P40" i="25"/>
  <c r="AB22" i="25"/>
  <c r="Z23" i="25"/>
  <c r="AI10" i="25"/>
  <c r="AB23" i="25"/>
  <c r="AB13" i="25"/>
  <c r="O41" i="25"/>
  <c r="AH17" i="25"/>
  <c r="AG17" i="25"/>
  <c r="Y24" i="25"/>
  <c r="AC13" i="25"/>
  <c r="AF23" i="25"/>
  <c r="AD23" i="25"/>
  <c r="AD13" i="25"/>
  <c r="AE13" i="25"/>
  <c r="AD19" i="25"/>
  <c r="AC19" i="25"/>
  <c r="AC12" i="25"/>
  <c r="AD10" i="25"/>
  <c r="AC16" i="25"/>
  <c r="AC25" i="25"/>
  <c r="AG13" i="25"/>
  <c r="E71" i="20"/>
  <c r="G69" i="20"/>
  <c r="G34" i="26" s="1"/>
  <c r="H68" i="20"/>
  <c r="K59" i="20"/>
  <c r="F70" i="20"/>
  <c r="BQ24" i="22"/>
  <c r="I25" i="25"/>
  <c r="E42" i="25"/>
  <c r="E41" i="25"/>
  <c r="Y89" i="20"/>
  <c r="E40" i="25"/>
  <c r="AA46" i="20"/>
  <c r="Z89" i="20"/>
  <c r="Y87" i="20"/>
  <c r="D40" i="25"/>
  <c r="Z46" i="20"/>
  <c r="Z88" i="20"/>
  <c r="Y88" i="20"/>
  <c r="Z86" i="20"/>
  <c r="D42" i="25"/>
  <c r="Z48" i="20"/>
  <c r="Y48" i="20"/>
  <c r="C42" i="25"/>
  <c r="Y86" i="20"/>
  <c r="C41" i="25"/>
  <c r="Y47" i="20"/>
  <c r="Z87" i="20"/>
  <c r="Y46" i="20"/>
  <c r="C40" i="25"/>
  <c r="C43" i="25"/>
  <c r="Y49" i="20"/>
  <c r="Z47" i="20"/>
  <c r="D41" i="25"/>
  <c r="Z49" i="20"/>
  <c r="D43" i="25"/>
  <c r="AG30" i="20"/>
  <c r="AH28" i="20"/>
  <c r="AG58" i="20"/>
  <c r="BT52" i="22"/>
  <c r="H146" i="22"/>
  <c r="H63" i="22" s="1"/>
  <c r="G147" i="22"/>
  <c r="G64" i="22" s="1"/>
  <c r="E43" i="25"/>
  <c r="CD22" i="22"/>
  <c r="L29" i="20"/>
  <c r="BT24" i="22"/>
  <c r="K25" i="25"/>
  <c r="H80" i="22"/>
  <c r="G87" i="20" s="1"/>
  <c r="G37" i="26" s="1"/>
  <c r="H163" i="22"/>
  <c r="BO163" i="22"/>
  <c r="G81" i="22"/>
  <c r="F88" i="20" s="1"/>
  <c r="Q107" i="22"/>
  <c r="Q24" i="22" s="1"/>
  <c r="BY24" i="22" s="1"/>
  <c r="N107" i="22"/>
  <c r="N24" i="22" s="1"/>
  <c r="BV24" i="22" s="1"/>
  <c r="CB151" i="22"/>
  <c r="S152" i="22"/>
  <c r="S69" i="22" s="1"/>
  <c r="T151" i="22"/>
  <c r="T68" i="22" s="1"/>
  <c r="CA152" i="22"/>
  <c r="BZ153" i="22"/>
  <c r="AV153" i="22"/>
  <c r="AV70" i="22" s="1"/>
  <c r="R153" i="22"/>
  <c r="R70" i="22" s="1"/>
  <c r="AX151" i="22"/>
  <c r="AX68" i="22" s="1"/>
  <c r="AW152" i="22"/>
  <c r="AW69" i="22" s="1"/>
  <c r="T107" i="22"/>
  <c r="T24" i="22" s="1"/>
  <c r="CB24" i="22" s="1"/>
  <c r="F165" i="22"/>
  <c r="F82" i="22"/>
  <c r="E89" i="20" s="1"/>
  <c r="I145" i="22"/>
  <c r="I62" i="22" s="1"/>
  <c r="I79" i="22"/>
  <c r="H86" i="20" s="1"/>
  <c r="AR135" i="22"/>
  <c r="AR52" i="22" s="1"/>
  <c r="M135" i="22"/>
  <c r="M52" i="22" s="1"/>
  <c r="BU52" i="22" s="1"/>
  <c r="BU135" i="22"/>
  <c r="BW133" i="22"/>
  <c r="BO146" i="22"/>
  <c r="BV134" i="22"/>
  <c r="O133" i="22"/>
  <c r="O50" i="22" s="1"/>
  <c r="BW50" i="22" s="1"/>
  <c r="AT133" i="22"/>
  <c r="AT50" i="22" s="1"/>
  <c r="N134" i="22"/>
  <c r="N51" i="22" s="1"/>
  <c r="BV51" i="22" s="1"/>
  <c r="AS134" i="22"/>
  <c r="AS51" i="22" s="1"/>
  <c r="M107" i="22"/>
  <c r="M24" i="22" s="1"/>
  <c r="BU24" i="22" s="1"/>
  <c r="BQ107" i="22"/>
  <c r="R107" i="22"/>
  <c r="R24" i="22" s="1"/>
  <c r="BZ24" i="22" s="1"/>
  <c r="BY106" i="22"/>
  <c r="V106" i="22"/>
  <c r="V23" i="22" s="1"/>
  <c r="O106" i="22"/>
  <c r="O23" i="22" s="1"/>
  <c r="BW23" i="22" s="1"/>
  <c r="S107" i="22"/>
  <c r="S24" i="22" s="1"/>
  <c r="CA24" i="22" s="1"/>
  <c r="CB106" i="22"/>
  <c r="BV106" i="22"/>
  <c r="BT107" i="22"/>
  <c r="CA106" i="22"/>
  <c r="BZ106" i="22"/>
  <c r="BU106" i="22"/>
  <c r="AM151" i="22"/>
  <c r="AM68" i="22" s="1"/>
  <c r="S75" i="20" s="1"/>
  <c r="I162" i="22"/>
  <c r="J144" i="22"/>
  <c r="J61" i="22" s="1"/>
  <c r="CD105" i="22"/>
  <c r="BW105" i="22"/>
  <c r="N32" i="24"/>
  <c r="BW110" i="24"/>
  <c r="P110" i="24"/>
  <c r="T19" i="14"/>
  <c r="CB19" i="14" s="1"/>
  <c r="CJ59" i="17"/>
  <c r="J151" i="22"/>
  <c r="J68" i="22" s="1"/>
  <c r="CU59" i="17"/>
  <c r="AY67" i="22"/>
  <c r="U150" i="22"/>
  <c r="U67" i="22" s="1"/>
  <c r="CC150" i="22"/>
  <c r="H153" i="22"/>
  <c r="H70" i="22" s="1"/>
  <c r="AL153" i="22"/>
  <c r="AL70" i="22" s="1"/>
  <c r="R77" i="20" s="1"/>
  <c r="AK153" i="22"/>
  <c r="AK70" i="22" s="1"/>
  <c r="Q77" i="20" s="1"/>
  <c r="AN151" i="22"/>
  <c r="AN68" i="22" s="1"/>
  <c r="T75" i="20" s="1"/>
  <c r="BO153" i="22"/>
  <c r="BQ152" i="22"/>
  <c r="BP153" i="22"/>
  <c r="G153" i="22"/>
  <c r="G70" i="22" s="1"/>
  <c r="G164" i="22"/>
  <c r="I152" i="22"/>
  <c r="I69" i="22" s="1"/>
  <c r="AK59" i="17"/>
  <c r="BR151" i="22"/>
  <c r="BX132" i="22"/>
  <c r="P132" i="22"/>
  <c r="P49" i="22" s="1"/>
  <c r="BX49" i="22" s="1"/>
  <c r="AY19" i="14"/>
  <c r="AU132" i="22"/>
  <c r="AU49" i="22" s="1"/>
  <c r="BM49" i="17"/>
  <c r="BL59" i="17"/>
  <c r="AP150" i="22" s="1"/>
  <c r="AP67" i="22" s="1"/>
  <c r="CL49" i="17"/>
  <c r="AW49" i="17"/>
  <c r="AV59" i="17"/>
  <c r="AY52" i="17"/>
  <c r="CX52" i="17"/>
  <c r="BX42" i="17"/>
  <c r="CW42" i="17"/>
  <c r="CP13" i="17"/>
  <c r="BY22" i="17"/>
  <c r="DA75" i="17" s="1"/>
  <c r="CX22" i="17"/>
  <c r="AM23" i="17"/>
  <c r="CL23" i="17"/>
  <c r="AO16" i="17"/>
  <c r="CN16" i="17"/>
  <c r="CZ38" i="17"/>
  <c r="AO31" i="17"/>
  <c r="CN31" i="17"/>
  <c r="AN54" i="17"/>
  <c r="CM54" i="17"/>
  <c r="AM19" i="17"/>
  <c r="CL19" i="17"/>
  <c r="CL36" i="17"/>
  <c r="AM36" i="17"/>
  <c r="AN53" i="17"/>
  <c r="CM53" i="17"/>
  <c r="AO27" i="17"/>
  <c r="CN27" i="17"/>
  <c r="CL29" i="17"/>
  <c r="AM29" i="17"/>
  <c r="CK48" i="17"/>
  <c r="AL48" i="17"/>
  <c r="AP42" i="17"/>
  <c r="CO42" i="17"/>
  <c r="CL47" i="17"/>
  <c r="AM47" i="17"/>
  <c r="AN21" i="17"/>
  <c r="CM21" i="17"/>
  <c r="CV46" i="17"/>
  <c r="CL40" i="17"/>
  <c r="AM40" i="17"/>
  <c r="AN30" i="17"/>
  <c r="CM30" i="17"/>
  <c r="CN14" i="17"/>
  <c r="AO14" i="17"/>
  <c r="BP26" i="17"/>
  <c r="CN37" i="17"/>
  <c r="AO37" i="17"/>
  <c r="CL43" i="17"/>
  <c r="AM43" i="17"/>
  <c r="CL55" i="17"/>
  <c r="AM55" i="17"/>
  <c r="CM49" i="17"/>
  <c r="AN49" i="17"/>
  <c r="AN18" i="17"/>
  <c r="CM18" i="17"/>
  <c r="CM58" i="17"/>
  <c r="AN58" i="17"/>
  <c r="CV45" i="17"/>
  <c r="CV32" i="17"/>
  <c r="CV37" i="17"/>
  <c r="CW16" i="17"/>
  <c r="AM25" i="17"/>
  <c r="CL25" i="17"/>
  <c r="CV19" i="17"/>
  <c r="CV35" i="17"/>
  <c r="CW26" i="17"/>
  <c r="AP52" i="17"/>
  <c r="CO52" i="17"/>
  <c r="CV31" i="17"/>
  <c r="AP15" i="17"/>
  <c r="CO15" i="17"/>
  <c r="CW58" i="17"/>
  <c r="CV50" i="17"/>
  <c r="DA33" i="17"/>
  <c r="CW44" i="17"/>
  <c r="AM17" i="17"/>
  <c r="CL17" i="17"/>
  <c r="CW21" i="17"/>
  <c r="CV55" i="17"/>
  <c r="AL34" i="17"/>
  <c r="CK34" i="17"/>
  <c r="AM33" i="17"/>
  <c r="CL33" i="17"/>
  <c r="CX51" i="17"/>
  <c r="AM50" i="17"/>
  <c r="CL50" i="17"/>
  <c r="CV18" i="17"/>
  <c r="AL28" i="17"/>
  <c r="CK28" i="17"/>
  <c r="CK59" i="17" s="1"/>
  <c r="AO38" i="17"/>
  <c r="CN38" i="17"/>
  <c r="CV47" i="17"/>
  <c r="CV41" i="17"/>
  <c r="CV29" i="17"/>
  <c r="CV25" i="17"/>
  <c r="CW27" i="17"/>
  <c r="CV14" i="17"/>
  <c r="AM51" i="17"/>
  <c r="CL51" i="17"/>
  <c r="AM46" i="17"/>
  <c r="CL46" i="17"/>
  <c r="AM35" i="17"/>
  <c r="CL35" i="17"/>
  <c r="CV54" i="17"/>
  <c r="CW30" i="17"/>
  <c r="CW23" i="17"/>
  <c r="CV39" i="17"/>
  <c r="CV49" i="17"/>
  <c r="P41" i="25" l="1"/>
  <c r="P23" i="25"/>
  <c r="C39" i="26"/>
  <c r="BP162" i="22"/>
  <c r="BN164" i="22"/>
  <c r="BN147" i="22"/>
  <c r="BN165" i="22" s="1"/>
  <c r="BN40" i="22"/>
  <c r="AA47" i="20" s="1"/>
  <c r="AA29" i="20"/>
  <c r="BO61" i="22"/>
  <c r="AK79" i="22"/>
  <c r="Q86" i="20" s="1"/>
  <c r="Q68" i="20"/>
  <c r="P30" i="20"/>
  <c r="BN23" i="22"/>
  <c r="AJ41" i="22"/>
  <c r="P48" i="20" s="1"/>
  <c r="AA68" i="20"/>
  <c r="BN79" i="22"/>
  <c r="AA86" i="20" s="1"/>
  <c r="AK146" i="22"/>
  <c r="AK62" i="22"/>
  <c r="AK163" i="22"/>
  <c r="BN62" i="22"/>
  <c r="P69" i="20"/>
  <c r="AJ80" i="22"/>
  <c r="P87" i="20" s="1"/>
  <c r="AJ125" i="22"/>
  <c r="AJ24" i="22"/>
  <c r="AM144" i="22"/>
  <c r="AQ32" i="24"/>
  <c r="BT32" i="24"/>
  <c r="BQ144" i="22" s="1"/>
  <c r="BQ162" i="22" s="1"/>
  <c r="AR81" i="24"/>
  <c r="BU81" i="24"/>
  <c r="AJ147" i="22"/>
  <c r="AJ164" i="22"/>
  <c r="AJ63" i="22"/>
  <c r="AL145" i="22"/>
  <c r="AL61" i="22"/>
  <c r="AL162" i="22"/>
  <c r="W23" i="22"/>
  <c r="CE23" i="22" s="1"/>
  <c r="W107" i="22"/>
  <c r="W24" i="22" s="1"/>
  <c r="CE24" i="22" s="1"/>
  <c r="U106" i="22"/>
  <c r="U22" i="22"/>
  <c r="CC22" i="22" s="1"/>
  <c r="AM152" i="22"/>
  <c r="AM69" i="22" s="1"/>
  <c r="S76" i="20" s="1"/>
  <c r="CC67" i="22"/>
  <c r="BO46" i="17"/>
  <c r="AX50" i="17"/>
  <c r="BO53" i="17"/>
  <c r="BX27" i="17"/>
  <c r="BP27" i="17"/>
  <c r="AX27" i="17"/>
  <c r="AX39" i="17"/>
  <c r="AX44" i="17"/>
  <c r="BN29" i="17"/>
  <c r="CX75" i="17"/>
  <c r="BN25" i="17"/>
  <c r="BO30" i="17"/>
  <c r="BP37" i="17"/>
  <c r="BP38" i="17"/>
  <c r="CZ67" i="17"/>
  <c r="DF67" i="17"/>
  <c r="DC67" i="17"/>
  <c r="BP31" i="17"/>
  <c r="BO58" i="17"/>
  <c r="BN19" i="17"/>
  <c r="CM75" i="17"/>
  <c r="BP41" i="17"/>
  <c r="BX26" i="17"/>
  <c r="BN36" i="17"/>
  <c r="BO57" i="17"/>
  <c r="CW38" i="17"/>
  <c r="DA91" i="17"/>
  <c r="AX45" i="17"/>
  <c r="BX44" i="17"/>
  <c r="BN18" i="17"/>
  <c r="BP54" i="17"/>
  <c r="AO26" i="17"/>
  <c r="CN26" i="17"/>
  <c r="CN75" i="17"/>
  <c r="CW85" i="17"/>
  <c r="DD85" i="17"/>
  <c r="CQ85" i="17"/>
  <c r="CO85" i="17"/>
  <c r="DB85" i="17"/>
  <c r="CX85" i="17"/>
  <c r="CU85" i="17"/>
  <c r="CR85" i="17"/>
  <c r="CM85" i="17"/>
  <c r="DC85" i="17"/>
  <c r="DF85" i="17"/>
  <c r="CZ85" i="17"/>
  <c r="CY85" i="17"/>
  <c r="CN85" i="17"/>
  <c r="DA85" i="17"/>
  <c r="BP16" i="17"/>
  <c r="AY33" i="17"/>
  <c r="CX33" i="17"/>
  <c r="DE85" i="17"/>
  <c r="CP42" i="17"/>
  <c r="AW59" i="17"/>
  <c r="CE150" i="22" s="1"/>
  <c r="CW51" i="17"/>
  <c r="DB75" i="17"/>
  <c r="BO21" i="17"/>
  <c r="CP85" i="17"/>
  <c r="I74" i="20"/>
  <c r="BR67" i="22"/>
  <c r="AE74" i="20" s="1"/>
  <c r="CR67" i="17"/>
  <c r="AX47" i="17"/>
  <c r="BN47" i="17"/>
  <c r="BN40" i="17"/>
  <c r="BN43" i="17"/>
  <c r="AX17" i="17"/>
  <c r="CW17" i="17"/>
  <c r="BP14" i="17"/>
  <c r="CJ91" i="17"/>
  <c r="AP22" i="17"/>
  <c r="CO22" i="17"/>
  <c r="CP45" i="17"/>
  <c r="CR75" i="17"/>
  <c r="BM28" i="17"/>
  <c r="AP41" i="17"/>
  <c r="CO94" i="17" s="1"/>
  <c r="CO41" i="17"/>
  <c r="CR94" i="17"/>
  <c r="BN55" i="17"/>
  <c r="CP44" i="17"/>
  <c r="CT85" i="17"/>
  <c r="BN23" i="17"/>
  <c r="BN17" i="17"/>
  <c r="BN33" i="17"/>
  <c r="BM48" i="17"/>
  <c r="AL59" i="17"/>
  <c r="L150" i="22" s="1"/>
  <c r="L67" i="22" s="1"/>
  <c r="AX13" i="17"/>
  <c r="CW13" i="17"/>
  <c r="CP15" i="17"/>
  <c r="CM89" i="17"/>
  <c r="CY75" i="17"/>
  <c r="CZ75" i="17"/>
  <c r="CQ75" i="17"/>
  <c r="CJ75" i="17"/>
  <c r="DD75" i="17"/>
  <c r="DF75" i="17"/>
  <c r="CS75" i="17"/>
  <c r="DE75" i="17"/>
  <c r="DC75" i="17"/>
  <c r="CO109" i="17"/>
  <c r="CK75" i="17"/>
  <c r="CM91" i="17"/>
  <c r="CV75" i="17"/>
  <c r="BP56" i="17"/>
  <c r="CO56" i="17"/>
  <c r="CV85" i="17"/>
  <c r="AO57" i="17"/>
  <c r="CN110" i="17"/>
  <c r="CN57" i="17"/>
  <c r="AX58" i="17"/>
  <c r="BN51" i="17"/>
  <c r="AZ26" i="17"/>
  <c r="BO50" i="17"/>
  <c r="BW59" i="17"/>
  <c r="BA150" i="22" s="1"/>
  <c r="BA67" i="22" s="1"/>
  <c r="CG77" i="17"/>
  <c r="CL75" i="17"/>
  <c r="BX13" i="17"/>
  <c r="BN35" i="17"/>
  <c r="BP52" i="17"/>
  <c r="AZ15" i="17"/>
  <c r="CY15" i="17"/>
  <c r="BM34" i="17"/>
  <c r="CL91" i="17"/>
  <c r="BZ70" i="22"/>
  <c r="I75" i="20"/>
  <c r="BR68" i="22"/>
  <c r="AE75" i="20" s="1"/>
  <c r="H76" i="20"/>
  <c r="G77" i="20"/>
  <c r="BP70" i="22"/>
  <c r="AC77" i="20" s="1"/>
  <c r="CB68" i="22"/>
  <c r="BQ68" i="22"/>
  <c r="AD75" i="20" s="1"/>
  <c r="F77" i="20"/>
  <c r="BO70" i="22"/>
  <c r="AB77" i="20" s="1"/>
  <c r="CA69" i="22"/>
  <c r="C19" i="26"/>
  <c r="L23" i="25"/>
  <c r="Z41" i="25"/>
  <c r="Y41" i="25"/>
  <c r="AH22" i="25"/>
  <c r="AG24" i="25"/>
  <c r="AA40" i="25"/>
  <c r="Y40" i="25"/>
  <c r="Y42" i="25"/>
  <c r="Z40" i="25"/>
  <c r="Z43" i="25"/>
  <c r="Y43" i="25"/>
  <c r="Z42" i="25"/>
  <c r="G70" i="20"/>
  <c r="H69" i="20"/>
  <c r="H34" i="26" s="1"/>
  <c r="I68" i="20"/>
  <c r="F71" i="20"/>
  <c r="AD31" i="20"/>
  <c r="H25" i="25"/>
  <c r="AH29" i="20"/>
  <c r="AG59" i="20"/>
  <c r="AG31" i="20"/>
  <c r="H164" i="22"/>
  <c r="H81" i="22"/>
  <c r="G88" i="20" s="1"/>
  <c r="H147" i="22"/>
  <c r="H64" i="22" s="1"/>
  <c r="CD23" i="22"/>
  <c r="L30" i="20"/>
  <c r="BZ107" i="22"/>
  <c r="CA107" i="22"/>
  <c r="BU107" i="22"/>
  <c r="BV107" i="22"/>
  <c r="BY107" i="22"/>
  <c r="CB107" i="22"/>
  <c r="I163" i="22"/>
  <c r="V107" i="22"/>
  <c r="V24" i="22" s="1"/>
  <c r="BO164" i="22"/>
  <c r="G165" i="22"/>
  <c r="G82" i="22"/>
  <c r="F89" i="20" s="1"/>
  <c r="U151" i="22"/>
  <c r="U68" i="22" s="1"/>
  <c r="AW153" i="22"/>
  <c r="AW70" i="22" s="1"/>
  <c r="AX152" i="22"/>
  <c r="AX69" i="22" s="1"/>
  <c r="CA153" i="22"/>
  <c r="AY151" i="22"/>
  <c r="AY68" i="22" s="1"/>
  <c r="S153" i="22"/>
  <c r="S70" i="22" s="1"/>
  <c r="CC151" i="22"/>
  <c r="T152" i="22"/>
  <c r="T69" i="22" s="1"/>
  <c r="CB152" i="22"/>
  <c r="AU133" i="22"/>
  <c r="AU50" i="22" s="1"/>
  <c r="O134" i="22"/>
  <c r="O51" i="22" s="1"/>
  <c r="BW51" i="22" s="1"/>
  <c r="BV135" i="22"/>
  <c r="BW134" i="22"/>
  <c r="N135" i="22"/>
  <c r="N52" i="22" s="1"/>
  <c r="BV52" i="22" s="1"/>
  <c r="I146" i="22"/>
  <c r="I63" i="22" s="1"/>
  <c r="I80" i="22"/>
  <c r="H87" i="20" s="1"/>
  <c r="P133" i="22"/>
  <c r="P50" i="22" s="1"/>
  <c r="BX50" i="22" s="1"/>
  <c r="J145" i="22"/>
  <c r="J62" i="22" s="1"/>
  <c r="J79" i="22"/>
  <c r="I86" i="20" s="1"/>
  <c r="BX133" i="22"/>
  <c r="AS135" i="22"/>
  <c r="AS52" i="22" s="1"/>
  <c r="AT134" i="22"/>
  <c r="AT51" i="22" s="1"/>
  <c r="BO147" i="22"/>
  <c r="O107" i="22"/>
  <c r="O24" i="22" s="1"/>
  <c r="BW24" i="22" s="1"/>
  <c r="CD106" i="22"/>
  <c r="BW106" i="22"/>
  <c r="J162" i="22"/>
  <c r="BP146" i="22"/>
  <c r="BP163" i="22"/>
  <c r="K144" i="22"/>
  <c r="K61" i="22" s="1"/>
  <c r="O32" i="24"/>
  <c r="BX110" i="24"/>
  <c r="Q110" i="24"/>
  <c r="U19" i="14"/>
  <c r="CC19" i="14" s="1"/>
  <c r="CV59" i="17"/>
  <c r="I153" i="22"/>
  <c r="I70" i="22" s="1"/>
  <c r="BQ153" i="22"/>
  <c r="AN152" i="22"/>
  <c r="AN69" i="22" s="1"/>
  <c r="T76" i="20" s="1"/>
  <c r="AM153" i="22"/>
  <c r="AM70" i="22" s="1"/>
  <c r="S77" i="20" s="1"/>
  <c r="CD150" i="22"/>
  <c r="AZ67" i="22"/>
  <c r="W74" i="20" s="1"/>
  <c r="V150" i="22"/>
  <c r="V67" i="22" s="1"/>
  <c r="BR152" i="22"/>
  <c r="J152" i="22"/>
  <c r="J69" i="22" s="1"/>
  <c r="W150" i="22"/>
  <c r="W67" i="22" s="1"/>
  <c r="BS150" i="22"/>
  <c r="AO67" i="22"/>
  <c r="U74" i="20" s="1"/>
  <c r="K150" i="22"/>
  <c r="K67" i="22" s="1"/>
  <c r="BY132" i="22"/>
  <c r="Q132" i="22"/>
  <c r="Q49" i="22" s="1"/>
  <c r="BY49" i="22" s="1"/>
  <c r="AZ19" i="14"/>
  <c r="AV132" i="22"/>
  <c r="AV49" i="22" s="1"/>
  <c r="BN49" i="17"/>
  <c r="BM59" i="17"/>
  <c r="AQ150" i="22" s="1"/>
  <c r="CY22" i="17"/>
  <c r="BY42" i="17"/>
  <c r="CX42" i="17"/>
  <c r="AZ52" i="17"/>
  <c r="CY52" i="17"/>
  <c r="CM55" i="17"/>
  <c r="AN55" i="17"/>
  <c r="AP14" i="17"/>
  <c r="CW67" i="17" s="1"/>
  <c r="CO14" i="17"/>
  <c r="CM29" i="17"/>
  <c r="AN29" i="17"/>
  <c r="CN53" i="17"/>
  <c r="AO53" i="17"/>
  <c r="AP31" i="17"/>
  <c r="CO31" i="17"/>
  <c r="AO58" i="17"/>
  <c r="CN58" i="17"/>
  <c r="AO49" i="17"/>
  <c r="CM43" i="17"/>
  <c r="AN43" i="17"/>
  <c r="CW46" i="17"/>
  <c r="CM47" i="17"/>
  <c r="AN47" i="17"/>
  <c r="CL48" i="17"/>
  <c r="AM48" i="17"/>
  <c r="CM36" i="17"/>
  <c r="AN36" i="17"/>
  <c r="DA38" i="17"/>
  <c r="CO37" i="17"/>
  <c r="AP37" i="17"/>
  <c r="CM40" i="17"/>
  <c r="AN40" i="17"/>
  <c r="AO18" i="17"/>
  <c r="CN21" i="17"/>
  <c r="AO21" i="17"/>
  <c r="AN19" i="17"/>
  <c r="CM19" i="17"/>
  <c r="AP16" i="17"/>
  <c r="CN69" i="17" s="1"/>
  <c r="CO16" i="17"/>
  <c r="AO30" i="17"/>
  <c r="CN30" i="17"/>
  <c r="AP27" i="17"/>
  <c r="CO27" i="17"/>
  <c r="AO54" i="17"/>
  <c r="CN54" i="17"/>
  <c r="AN23" i="17"/>
  <c r="CM23" i="17"/>
  <c r="CW14" i="17"/>
  <c r="CW54" i="17"/>
  <c r="CY17" i="17"/>
  <c r="CW39" i="17"/>
  <c r="CX23" i="17"/>
  <c r="AN51" i="17"/>
  <c r="CM51" i="17"/>
  <c r="CX27" i="17"/>
  <c r="CW29" i="17"/>
  <c r="CW47" i="17"/>
  <c r="AM28" i="17"/>
  <c r="CL28" i="17"/>
  <c r="AN50" i="17"/>
  <c r="CM50" i="17"/>
  <c r="AN33" i="17"/>
  <c r="CM33" i="17"/>
  <c r="CW55" i="17"/>
  <c r="AN17" i="17"/>
  <c r="CM17" i="17"/>
  <c r="DB33" i="17"/>
  <c r="CW31" i="17"/>
  <c r="CX26" i="17"/>
  <c r="CW19" i="17"/>
  <c r="CX16" i="17"/>
  <c r="CW32" i="17"/>
  <c r="CX30" i="17"/>
  <c r="AN46" i="17"/>
  <c r="CM46" i="17"/>
  <c r="CY51" i="17"/>
  <c r="CW49" i="17"/>
  <c r="AN35" i="17"/>
  <c r="CM35" i="17"/>
  <c r="CW25" i="17"/>
  <c r="CW41" i="17"/>
  <c r="AP38" i="17"/>
  <c r="CO38" i="17"/>
  <c r="CW18" i="17"/>
  <c r="AM34" i="17"/>
  <c r="CL34" i="17"/>
  <c r="CX21" i="17"/>
  <c r="CX44" i="17"/>
  <c r="CW50" i="17"/>
  <c r="CW35" i="17"/>
  <c r="AN25" i="17"/>
  <c r="CM25" i="17"/>
  <c r="CW37" i="17"/>
  <c r="CW45" i="17"/>
  <c r="P42" i="25" l="1"/>
  <c r="P24" i="25"/>
  <c r="AA23" i="25"/>
  <c r="AA41" i="25"/>
  <c r="BQ145" i="22"/>
  <c r="BQ146" i="22" s="1"/>
  <c r="BN24" i="22"/>
  <c r="P31" i="20"/>
  <c r="AJ42" i="22"/>
  <c r="P49" i="20" s="1"/>
  <c r="AA69" i="20"/>
  <c r="BN80" i="22"/>
  <c r="AA87" i="20" s="1"/>
  <c r="R68" i="20"/>
  <c r="AL79" i="22"/>
  <c r="R86" i="20" s="1"/>
  <c r="BP61" i="22"/>
  <c r="AJ165" i="22"/>
  <c r="AJ64" i="22"/>
  <c r="AL146" i="22"/>
  <c r="AL62" i="22"/>
  <c r="AL163" i="22"/>
  <c r="AN144" i="22"/>
  <c r="AR32" i="24"/>
  <c r="BU32" i="24"/>
  <c r="BR144" i="22" s="1"/>
  <c r="BR162" i="22" s="1"/>
  <c r="Q69" i="20"/>
  <c r="AK80" i="22"/>
  <c r="Q87" i="20" s="1"/>
  <c r="F37" i="26" s="1"/>
  <c r="BO62" i="22"/>
  <c r="AJ81" i="22"/>
  <c r="P88" i="20" s="1"/>
  <c r="P70" i="20"/>
  <c r="BN63" i="22"/>
  <c r="AS81" i="24"/>
  <c r="BV81" i="24"/>
  <c r="AM145" i="22"/>
  <c r="AM61" i="22"/>
  <c r="AM162" i="22"/>
  <c r="AK147" i="22"/>
  <c r="AK63" i="22"/>
  <c r="AK164" i="22"/>
  <c r="BN41" i="22"/>
  <c r="AA48" i="20" s="1"/>
  <c r="AA30" i="20"/>
  <c r="AB68" i="20"/>
  <c r="BO79" i="22"/>
  <c r="AB86" i="20" s="1"/>
  <c r="CE67" i="22"/>
  <c r="BQ69" i="22"/>
  <c r="AD76" i="20" s="1"/>
  <c r="U107" i="22"/>
  <c r="U24" i="22" s="1"/>
  <c r="CC24" i="22" s="1"/>
  <c r="U23" i="22"/>
  <c r="CC23" i="22" s="1"/>
  <c r="CA70" i="22"/>
  <c r="K74" i="20"/>
  <c r="CP92" i="17"/>
  <c r="BY13" i="17"/>
  <c r="AP57" i="17"/>
  <c r="CO57" i="17"/>
  <c r="AY13" i="17"/>
  <c r="AX59" i="17"/>
  <c r="BO43" i="17"/>
  <c r="BO47" i="17"/>
  <c r="CR91" i="17"/>
  <c r="CX13" i="17"/>
  <c r="CN18" i="17"/>
  <c r="CP37" i="17"/>
  <c r="CP90" i="17"/>
  <c r="DF90" i="17"/>
  <c r="DA90" i="17"/>
  <c r="CQ90" i="17"/>
  <c r="CW90" i="17"/>
  <c r="CS90" i="17"/>
  <c r="CT90" i="17"/>
  <c r="DB90" i="17"/>
  <c r="CZ90" i="17"/>
  <c r="DD90" i="17"/>
  <c r="CY90" i="17"/>
  <c r="CV90" i="17"/>
  <c r="CR90" i="17"/>
  <c r="DC90" i="17"/>
  <c r="DE90" i="17"/>
  <c r="CX90" i="17"/>
  <c r="CU90" i="17"/>
  <c r="CJ90" i="17"/>
  <c r="CM90" i="17"/>
  <c r="CP31" i="17"/>
  <c r="CP84" i="17"/>
  <c r="DA84" i="17"/>
  <c r="CY84" i="17"/>
  <c r="CZ84" i="17"/>
  <c r="DE84" i="17"/>
  <c r="CR84" i="17"/>
  <c r="CW84" i="17"/>
  <c r="DF84" i="17"/>
  <c r="CX84" i="17"/>
  <c r="CV84" i="17"/>
  <c r="CJ84" i="17"/>
  <c r="CM84" i="17"/>
  <c r="CS84" i="17"/>
  <c r="CT84" i="17"/>
  <c r="J74" i="20"/>
  <c r="BS67" i="22"/>
  <c r="AF74" i="20" s="1"/>
  <c r="L74" i="20"/>
  <c r="CD67" i="22"/>
  <c r="AH74" i="20" s="1"/>
  <c r="V74" i="20"/>
  <c r="CV92" i="17"/>
  <c r="BA15" i="17"/>
  <c r="CZ15" i="17"/>
  <c r="CS67" i="17"/>
  <c r="BP50" i="17"/>
  <c r="BO51" i="17"/>
  <c r="CS91" i="17"/>
  <c r="CK90" i="17"/>
  <c r="BN28" i="17"/>
  <c r="CX17" i="17"/>
  <c r="CL90" i="17"/>
  <c r="DF102" i="17"/>
  <c r="BX59" i="17"/>
  <c r="BB150" i="22" s="1"/>
  <c r="CO67" i="17"/>
  <c r="CP52" i="17"/>
  <c r="AY45" i="17"/>
  <c r="CQ91" i="17"/>
  <c r="CT69" i="17"/>
  <c r="CK91" i="17"/>
  <c r="BY26" i="17"/>
  <c r="DD67" i="17"/>
  <c r="DE67" i="17"/>
  <c r="DB67" i="17"/>
  <c r="BO29" i="17"/>
  <c r="BP53" i="17"/>
  <c r="AY50" i="17"/>
  <c r="CU67" i="17"/>
  <c r="CP16" i="17"/>
  <c r="CP69" i="17"/>
  <c r="DE69" i="17"/>
  <c r="CQ69" i="17"/>
  <c r="CU69" i="17"/>
  <c r="CW69" i="17"/>
  <c r="DC69" i="17"/>
  <c r="DA69" i="17"/>
  <c r="CZ69" i="17"/>
  <c r="CV69" i="17"/>
  <c r="DD69" i="17"/>
  <c r="DF69" i="17"/>
  <c r="CX69" i="17"/>
  <c r="DB69" i="17"/>
  <c r="CY69" i="17"/>
  <c r="CR69" i="17"/>
  <c r="CL69" i="17"/>
  <c r="CJ69" i="17"/>
  <c r="CK69" i="17"/>
  <c r="CN89" i="17"/>
  <c r="AY58" i="17"/>
  <c r="CP75" i="17"/>
  <c r="CP22" i="17"/>
  <c r="BO18" i="17"/>
  <c r="BP57" i="17"/>
  <c r="CO69" i="17"/>
  <c r="AY39" i="17"/>
  <c r="CX92" i="17" s="1"/>
  <c r="CO92" i="17"/>
  <c r="CU92" i="17"/>
  <c r="CS92" i="17"/>
  <c r="CX58" i="17"/>
  <c r="CP38" i="17"/>
  <c r="CP91" i="17"/>
  <c r="CK83" i="17"/>
  <c r="CN49" i="17"/>
  <c r="BT150" i="22"/>
  <c r="BT151" i="22" s="1"/>
  <c r="CN90" i="17"/>
  <c r="BO35" i="17"/>
  <c r="CM69" i="17"/>
  <c r="CP109" i="17"/>
  <c r="CP56" i="17"/>
  <c r="CK67" i="17"/>
  <c r="BO23" i="17"/>
  <c r="CX94" i="17"/>
  <c r="CL67" i="17"/>
  <c r="AY47" i="17"/>
  <c r="BP21" i="17"/>
  <c r="DB102" i="17"/>
  <c r="CO84" i="17"/>
  <c r="CO90" i="17"/>
  <c r="CY33" i="17"/>
  <c r="CX91" i="17"/>
  <c r="DE91" i="17"/>
  <c r="CW91" i="17"/>
  <c r="BO19" i="17"/>
  <c r="CX67" i="17"/>
  <c r="DA67" i="17"/>
  <c r="CN91" i="17"/>
  <c r="BP30" i="17"/>
  <c r="BY27" i="17"/>
  <c r="CP27" i="17"/>
  <c r="BA26" i="17"/>
  <c r="BO17" i="17"/>
  <c r="CZ91" i="17"/>
  <c r="BO36" i="17"/>
  <c r="CO74" i="17"/>
  <c r="CK74" i="17"/>
  <c r="CP67" i="17"/>
  <c r="CV67" i="17"/>
  <c r="CT67" i="17"/>
  <c r="AM59" i="17"/>
  <c r="AQ67" i="22" s="1"/>
  <c r="BN34" i="17"/>
  <c r="BN59" i="17" s="1"/>
  <c r="AR150" i="22" s="1"/>
  <c r="CN67" i="17"/>
  <c r="CO91" i="17"/>
  <c r="BN48" i="17"/>
  <c r="BO33" i="17"/>
  <c r="CM67" i="17"/>
  <c r="BO55" i="17"/>
  <c r="CP94" i="17"/>
  <c r="CP41" i="17"/>
  <c r="CI94" i="17"/>
  <c r="CL94" i="17"/>
  <c r="CW94" i="17"/>
  <c r="DE94" i="17"/>
  <c r="DB94" i="17"/>
  <c r="CM94" i="17"/>
  <c r="DF94" i="17"/>
  <c r="DD94" i="17"/>
  <c r="CJ94" i="17"/>
  <c r="CU94" i="17"/>
  <c r="CZ94" i="17"/>
  <c r="DA94" i="17"/>
  <c r="CS94" i="17"/>
  <c r="CN94" i="17"/>
  <c r="DC94" i="17"/>
  <c r="CK94" i="17"/>
  <c r="CV94" i="17"/>
  <c r="CT94" i="17"/>
  <c r="CY94" i="17"/>
  <c r="CQ94" i="17"/>
  <c r="CI102" i="17"/>
  <c r="CL84" i="17"/>
  <c r="CO75" i="17"/>
  <c r="BO40" i="17"/>
  <c r="CY102" i="17"/>
  <c r="DE102" i="17"/>
  <c r="AP26" i="17"/>
  <c r="CO26" i="17"/>
  <c r="BY44" i="17"/>
  <c r="BY59" i="17" s="1"/>
  <c r="BC150" i="22" s="1"/>
  <c r="CY91" i="17"/>
  <c r="DD91" i="17"/>
  <c r="CS69" i="17"/>
  <c r="BP58" i="17"/>
  <c r="CY67" i="17"/>
  <c r="CQ67" i="17"/>
  <c r="BO25" i="17"/>
  <c r="AY44" i="17"/>
  <c r="CW92" i="17"/>
  <c r="AY27" i="17"/>
  <c r="BP46" i="17"/>
  <c r="CB69" i="22"/>
  <c r="CC68" i="22"/>
  <c r="I76" i="20"/>
  <c r="BR69" i="22"/>
  <c r="AE76" i="20" s="1"/>
  <c r="H77" i="20"/>
  <c r="BQ70" i="22"/>
  <c r="AD77" i="20" s="1"/>
  <c r="H37" i="26"/>
  <c r="AG25" i="25"/>
  <c r="AH23" i="25"/>
  <c r="AD25" i="25"/>
  <c r="L24" i="25"/>
  <c r="G71" i="20"/>
  <c r="J68" i="20"/>
  <c r="H70" i="20"/>
  <c r="I69" i="20"/>
  <c r="I34" i="26" s="1"/>
  <c r="AH30" i="20"/>
  <c r="H165" i="22"/>
  <c r="CD24" i="22"/>
  <c r="L31" i="20"/>
  <c r="I164" i="22"/>
  <c r="H82" i="22"/>
  <c r="G89" i="20" s="1"/>
  <c r="W151" i="22"/>
  <c r="W68" i="22" s="1"/>
  <c r="BA151" i="22"/>
  <c r="BA68" i="22" s="1"/>
  <c r="T153" i="22"/>
  <c r="T70" i="22" s="1"/>
  <c r="AY152" i="22"/>
  <c r="AY69" i="22" s="1"/>
  <c r="AX153" i="22"/>
  <c r="AX70" i="22" s="1"/>
  <c r="V151" i="22"/>
  <c r="V68" i="22" s="1"/>
  <c r="J163" i="22"/>
  <c r="AZ151" i="22"/>
  <c r="AZ68" i="22" s="1"/>
  <c r="W75" i="20" s="1"/>
  <c r="U152" i="22"/>
  <c r="U69" i="22" s="1"/>
  <c r="CE151" i="22"/>
  <c r="CD151" i="22"/>
  <c r="CB153" i="22"/>
  <c r="CC152" i="22"/>
  <c r="Q133" i="22"/>
  <c r="Q50" i="22" s="1"/>
  <c r="BY50" i="22" s="1"/>
  <c r="BY133" i="22"/>
  <c r="K145" i="22"/>
  <c r="K62" i="22" s="1"/>
  <c r="K79" i="22"/>
  <c r="J86" i="20" s="1"/>
  <c r="J146" i="22"/>
  <c r="J63" i="22" s="1"/>
  <c r="J80" i="22"/>
  <c r="I87" i="20" s="1"/>
  <c r="I37" i="26" s="1"/>
  <c r="I147" i="22"/>
  <c r="I64" i="22" s="1"/>
  <c r="I81" i="22"/>
  <c r="H88" i="20" s="1"/>
  <c r="AV133" i="22"/>
  <c r="AV50" i="22" s="1"/>
  <c r="AT135" i="22"/>
  <c r="AT52" i="22" s="1"/>
  <c r="AU134" i="22"/>
  <c r="AU51" i="22" s="1"/>
  <c r="BX134" i="22"/>
  <c r="P134" i="22"/>
  <c r="P51" i="22" s="1"/>
  <c r="BX51" i="22" s="1"/>
  <c r="BW135" i="22"/>
  <c r="O135" i="22"/>
  <c r="O52" i="22" s="1"/>
  <c r="BW52" i="22" s="1"/>
  <c r="BO165" i="22"/>
  <c r="CD107" i="22"/>
  <c r="BW107" i="22"/>
  <c r="L144" i="22"/>
  <c r="L61" i="22" s="1"/>
  <c r="BP147" i="22"/>
  <c r="BP164" i="22"/>
  <c r="P32" i="24"/>
  <c r="BY110" i="24"/>
  <c r="R110" i="24"/>
  <c r="V19" i="14"/>
  <c r="CD19" i="14" s="1"/>
  <c r="CL59" i="17"/>
  <c r="AP151" i="22"/>
  <c r="AP68" i="22" s="1"/>
  <c r="V75" i="20" s="1"/>
  <c r="K151" i="22"/>
  <c r="K68" i="22" s="1"/>
  <c r="K162" i="22"/>
  <c r="AN153" i="22"/>
  <c r="AN70" i="22" s="1"/>
  <c r="T77" i="20" s="1"/>
  <c r="BS151" i="22"/>
  <c r="J153" i="22"/>
  <c r="J70" i="22" s="1"/>
  <c r="CW59" i="17"/>
  <c r="AO151" i="22"/>
  <c r="AO68" i="22" s="1"/>
  <c r="U75" i="20" s="1"/>
  <c r="BR153" i="22"/>
  <c r="L151" i="22"/>
  <c r="L68" i="22" s="1"/>
  <c r="BA19" i="14"/>
  <c r="AW132" i="22"/>
  <c r="AW49" i="22" s="1"/>
  <c r="BZ132" i="22"/>
  <c r="R132" i="22"/>
  <c r="R49" i="22" s="1"/>
  <c r="BZ49" i="22" s="1"/>
  <c r="BO49" i="17"/>
  <c r="CP14" i="17"/>
  <c r="BZ42" i="17"/>
  <c r="CY42" i="17"/>
  <c r="BA52" i="17"/>
  <c r="CZ52" i="17"/>
  <c r="CN36" i="17"/>
  <c r="AO36" i="17"/>
  <c r="CN35" i="17"/>
  <c r="AO35" i="17"/>
  <c r="AP30" i="17"/>
  <c r="CN83" i="17" s="1"/>
  <c r="CO30" i="17"/>
  <c r="CN47" i="17"/>
  <c r="AO47" i="17"/>
  <c r="CO53" i="17"/>
  <c r="AP53" i="17"/>
  <c r="CM106" i="17" s="1"/>
  <c r="AP54" i="17"/>
  <c r="DE107" i="17" s="1"/>
  <c r="CO54" i="17"/>
  <c r="AO19" i="17"/>
  <c r="CN19" i="17"/>
  <c r="AP18" i="17"/>
  <c r="CO18" i="17"/>
  <c r="AP58" i="17"/>
  <c r="CO58" i="17"/>
  <c r="CO21" i="17"/>
  <c r="AP21" i="17"/>
  <c r="CM74" i="17" s="1"/>
  <c r="CN40" i="17"/>
  <c r="AO40" i="17"/>
  <c r="DB38" i="17"/>
  <c r="CM48" i="17"/>
  <c r="AN48" i="17"/>
  <c r="CX46" i="17"/>
  <c r="CO49" i="17"/>
  <c r="AP49" i="17"/>
  <c r="CO102" i="17" s="1"/>
  <c r="CN29" i="17"/>
  <c r="AO29" i="17"/>
  <c r="CN55" i="17"/>
  <c r="AO55" i="17"/>
  <c r="CN43" i="17"/>
  <c r="AO43" i="17"/>
  <c r="CN25" i="17"/>
  <c r="AO25" i="17"/>
  <c r="AO23" i="17"/>
  <c r="CN23" i="17"/>
  <c r="CX45" i="17"/>
  <c r="CX18" i="17"/>
  <c r="CY26" i="17"/>
  <c r="CX41" i="17"/>
  <c r="CY30" i="17"/>
  <c r="CY58" i="17"/>
  <c r="AN28" i="17"/>
  <c r="CM28" i="17"/>
  <c r="CY23" i="17"/>
  <c r="CX35" i="17"/>
  <c r="AN34" i="17"/>
  <c r="CM34" i="17"/>
  <c r="CX25" i="17"/>
  <c r="CX49" i="17"/>
  <c r="AO46" i="17"/>
  <c r="CN46" i="17"/>
  <c r="CX32" i="17"/>
  <c r="CX19" i="17"/>
  <c r="CX31" i="17"/>
  <c r="DC33" i="17"/>
  <c r="CX55" i="17"/>
  <c r="AO50" i="17"/>
  <c r="CN50" i="17"/>
  <c r="CX47" i="17"/>
  <c r="CY27" i="17"/>
  <c r="CY13" i="17"/>
  <c r="CX39" i="17"/>
  <c r="CX54" i="17"/>
  <c r="CX50" i="17"/>
  <c r="CY16" i="17"/>
  <c r="AO33" i="17"/>
  <c r="CN33" i="17"/>
  <c r="CX29" i="17"/>
  <c r="CZ17" i="17"/>
  <c r="CX37" i="17"/>
  <c r="CY21" i="17"/>
  <c r="CZ51" i="17"/>
  <c r="AO17" i="17"/>
  <c r="CN17" i="17"/>
  <c r="AO51" i="17"/>
  <c r="CN51" i="17"/>
  <c r="CX14" i="17"/>
  <c r="AA42" i="25" l="1"/>
  <c r="AA24" i="25"/>
  <c r="BQ163" i="22"/>
  <c r="BR145" i="22"/>
  <c r="BR163" i="22" s="1"/>
  <c r="AT81" i="24"/>
  <c r="BW81" i="24"/>
  <c r="R69" i="20"/>
  <c r="AL80" i="22"/>
  <c r="R87" i="20" s="1"/>
  <c r="BP62" i="22"/>
  <c r="AC68" i="20"/>
  <c r="BP79" i="22"/>
  <c r="AC86" i="20" s="1"/>
  <c r="S68" i="20"/>
  <c r="BQ61" i="22"/>
  <c r="AM79" i="22"/>
  <c r="S86" i="20" s="1"/>
  <c r="BN81" i="22"/>
  <c r="AA88" i="20" s="1"/>
  <c r="AA70" i="20"/>
  <c r="AB69" i="20"/>
  <c r="BO80" i="22"/>
  <c r="AB87" i="20" s="1"/>
  <c r="AO144" i="22"/>
  <c r="AS32" i="24"/>
  <c r="BV32" i="24"/>
  <c r="BS144" i="22" s="1"/>
  <c r="BS162" i="22" s="1"/>
  <c r="AL147" i="22"/>
  <c r="AL63" i="22"/>
  <c r="AL164" i="22"/>
  <c r="AA19" i="26"/>
  <c r="E19" i="26" s="1"/>
  <c r="AA39" i="26"/>
  <c r="P43" i="25"/>
  <c r="Q70" i="20"/>
  <c r="AK81" i="22"/>
  <c r="Q88" i="20" s="1"/>
  <c r="BO63" i="22"/>
  <c r="AM146" i="22"/>
  <c r="AM62" i="22"/>
  <c r="AM163" i="22"/>
  <c r="AN61" i="22"/>
  <c r="AN162" i="22"/>
  <c r="AN145" i="22"/>
  <c r="P71" i="20"/>
  <c r="AJ82" i="22"/>
  <c r="P89" i="20" s="1"/>
  <c r="BN64" i="22"/>
  <c r="AA15" i="26"/>
  <c r="E15" i="26" s="1"/>
  <c r="AA35" i="26"/>
  <c r="E35" i="26" s="1"/>
  <c r="P25" i="25"/>
  <c r="AK64" i="22"/>
  <c r="AK165" i="22"/>
  <c r="AA31" i="20"/>
  <c r="BN42" i="22"/>
  <c r="AA49" i="20" s="1"/>
  <c r="DC107" i="17"/>
  <c r="BP35" i="17"/>
  <c r="DD84" i="17"/>
  <c r="BP47" i="17"/>
  <c r="BP43" i="17"/>
  <c r="AZ13" i="17"/>
  <c r="AY59" i="17"/>
  <c r="CP110" i="17"/>
  <c r="CP57" i="17"/>
  <c r="CY107" i="17"/>
  <c r="BZ44" i="17"/>
  <c r="CJ67" i="17"/>
  <c r="CY44" i="17"/>
  <c r="DA107" i="17"/>
  <c r="BB26" i="17"/>
  <c r="DA102" i="17"/>
  <c r="BP23" i="17"/>
  <c r="CL106" i="17"/>
  <c r="CO83" i="17"/>
  <c r="AZ50" i="17"/>
  <c r="DC91" i="17"/>
  <c r="DD102" i="17"/>
  <c r="BO28" i="17"/>
  <c r="DC84" i="17"/>
  <c r="CL74" i="17"/>
  <c r="CP54" i="17"/>
  <c r="CP107" i="17"/>
  <c r="CK107" i="17"/>
  <c r="CI107" i="17"/>
  <c r="CR107" i="17"/>
  <c r="CS107" i="17"/>
  <c r="DD107" i="17"/>
  <c r="CX107" i="17"/>
  <c r="CT107" i="17"/>
  <c r="CW107" i="17"/>
  <c r="CJ107" i="17"/>
  <c r="CU107" i="17"/>
  <c r="AZ44" i="17"/>
  <c r="CL107" i="17"/>
  <c r="BP19" i="17"/>
  <c r="CP26" i="17"/>
  <c r="AN59" i="17"/>
  <c r="N150" i="22" s="1"/>
  <c r="N67" i="22" s="1"/>
  <c r="CP58" i="17"/>
  <c r="CP30" i="17"/>
  <c r="CP83" i="17"/>
  <c r="DC83" i="17"/>
  <c r="CV83" i="17"/>
  <c r="CQ83" i="17"/>
  <c r="CT83" i="17"/>
  <c r="DA83" i="17"/>
  <c r="DE83" i="17"/>
  <c r="CS83" i="17"/>
  <c r="CY83" i="17"/>
  <c r="CX83" i="17"/>
  <c r="CU83" i="17"/>
  <c r="DF83" i="17"/>
  <c r="CW83" i="17"/>
  <c r="DD83" i="17"/>
  <c r="CZ83" i="17"/>
  <c r="DB83" i="17"/>
  <c r="CR83" i="17"/>
  <c r="CI83" i="17"/>
  <c r="CJ83" i="17"/>
  <c r="CL83" i="17"/>
  <c r="M150" i="22"/>
  <c r="M67" i="22" s="1"/>
  <c r="BU67" i="22" s="1"/>
  <c r="CQ107" i="17"/>
  <c r="CN74" i="17"/>
  <c r="CX102" i="17"/>
  <c r="BP40" i="17"/>
  <c r="CS102" i="17"/>
  <c r="BP36" i="17"/>
  <c r="CO89" i="17"/>
  <c r="CM107" i="17"/>
  <c r="CV102" i="17"/>
  <c r="CW102" i="17"/>
  <c r="AZ47" i="17"/>
  <c r="CT92" i="17"/>
  <c r="CK106" i="17"/>
  <c r="CO107" i="17"/>
  <c r="BP18" i="17"/>
  <c r="CV91" i="17"/>
  <c r="CN102" i="17"/>
  <c r="DF91" i="17"/>
  <c r="AZ45" i="17"/>
  <c r="CR102" i="17"/>
  <c r="CK84" i="17"/>
  <c r="CU84" i="17"/>
  <c r="DB84" i="17"/>
  <c r="CF150" i="22"/>
  <c r="CF151" i="22" s="1"/>
  <c r="CF152" i="22" s="1"/>
  <c r="CF153" i="22" s="1"/>
  <c r="X150" i="22"/>
  <c r="BZ13" i="17"/>
  <c r="BP33" i="17"/>
  <c r="BO48" i="17"/>
  <c r="BO34" i="17"/>
  <c r="BP29" i="17"/>
  <c r="CP53" i="17"/>
  <c r="CP106" i="17"/>
  <c r="DF106" i="17"/>
  <c r="CR106" i="17"/>
  <c r="DD106" i="17"/>
  <c r="CQ106" i="17"/>
  <c r="CW106" i="17"/>
  <c r="CX106" i="17"/>
  <c r="CY106" i="17"/>
  <c r="DB106" i="17"/>
  <c r="CT106" i="17"/>
  <c r="CU106" i="17"/>
  <c r="CZ106" i="17"/>
  <c r="DA106" i="17"/>
  <c r="CV106" i="17"/>
  <c r="CS106" i="17"/>
  <c r="CH106" i="17"/>
  <c r="DC106" i="17"/>
  <c r="CI106" i="17"/>
  <c r="DE106" i="17"/>
  <c r="CJ106" i="17"/>
  <c r="CN106" i="17"/>
  <c r="BU150" i="22"/>
  <c r="DF107" i="17"/>
  <c r="BP55" i="17"/>
  <c r="CK102" i="17"/>
  <c r="CU102" i="17"/>
  <c r="CQ102" i="17"/>
  <c r="DC102" i="17"/>
  <c r="CT102" i="17"/>
  <c r="CM102" i="17"/>
  <c r="CJ102" i="17"/>
  <c r="CZ102" i="17"/>
  <c r="CL102" i="17"/>
  <c r="CP21" i="17"/>
  <c r="CP74" i="17"/>
  <c r="CQ74" i="17"/>
  <c r="DA74" i="17"/>
  <c r="DF74" i="17"/>
  <c r="CY74" i="17"/>
  <c r="CX74" i="17"/>
  <c r="DB74" i="17"/>
  <c r="CZ74" i="17"/>
  <c r="DC74" i="17"/>
  <c r="CU74" i="17"/>
  <c r="CV74" i="17"/>
  <c r="DD74" i="17"/>
  <c r="DE74" i="17"/>
  <c r="CW74" i="17"/>
  <c r="CS74" i="17"/>
  <c r="CR74" i="17"/>
  <c r="CI74" i="17"/>
  <c r="CT74" i="17"/>
  <c r="AZ27" i="17"/>
  <c r="BP25" i="17"/>
  <c r="CU91" i="17"/>
  <c r="CV107" i="17"/>
  <c r="CT91" i="17"/>
  <c r="CJ74" i="17"/>
  <c r="BP17" i="17"/>
  <c r="BZ27" i="17"/>
  <c r="CZ107" i="17"/>
  <c r="DB107" i="17"/>
  <c r="DB91" i="17"/>
  <c r="CN107" i="17"/>
  <c r="CH102" i="17"/>
  <c r="CO106" i="17"/>
  <c r="CY92" i="17"/>
  <c r="DF92" i="17"/>
  <c r="CQ92" i="17"/>
  <c r="CR92" i="17"/>
  <c r="DA92" i="17"/>
  <c r="CZ92" i="17"/>
  <c r="DC92" i="17"/>
  <c r="DD92" i="17"/>
  <c r="DE92" i="17"/>
  <c r="DB92" i="17"/>
  <c r="CM92" i="17"/>
  <c r="CN92" i="17"/>
  <c r="AZ58" i="17"/>
  <c r="BZ26" i="17"/>
  <c r="CN84" i="17"/>
  <c r="BP51" i="17"/>
  <c r="CM83" i="17"/>
  <c r="DA15" i="17"/>
  <c r="BB15" i="17"/>
  <c r="CQ84" i="17"/>
  <c r="CO110" i="17"/>
  <c r="BT67" i="22"/>
  <c r="AG74" i="20" s="1"/>
  <c r="CC69" i="22"/>
  <c r="CE68" i="22"/>
  <c r="CB70" i="22"/>
  <c r="I77" i="20"/>
  <c r="BR70" i="22"/>
  <c r="AE77" i="20" s="1"/>
  <c r="CD68" i="22"/>
  <c r="AH75" i="20" s="1"/>
  <c r="L75" i="20"/>
  <c r="K75" i="20"/>
  <c r="BT68" i="22"/>
  <c r="AG75" i="20" s="1"/>
  <c r="J75" i="20"/>
  <c r="BS68" i="22"/>
  <c r="AF75" i="20" s="1"/>
  <c r="W15" i="26"/>
  <c r="L15" i="26" s="1"/>
  <c r="W35" i="26"/>
  <c r="L35" i="26" s="1"/>
  <c r="L25" i="25"/>
  <c r="AH24" i="25"/>
  <c r="K68" i="20"/>
  <c r="H71" i="20"/>
  <c r="J69" i="20"/>
  <c r="J34" i="26" s="1"/>
  <c r="I70" i="20"/>
  <c r="AH31" i="20"/>
  <c r="L162" i="22"/>
  <c r="J164" i="22"/>
  <c r="CE152" i="22"/>
  <c r="U153" i="22"/>
  <c r="U70" i="22" s="1"/>
  <c r="AZ152" i="22"/>
  <c r="AZ69" i="22" s="1"/>
  <c r="W76" i="20" s="1"/>
  <c r="CC153" i="22"/>
  <c r="AY153" i="22"/>
  <c r="AY70" i="22" s="1"/>
  <c r="BA152" i="22"/>
  <c r="BA69" i="22" s="1"/>
  <c r="CD152" i="22"/>
  <c r="V152" i="22"/>
  <c r="V69" i="22" s="1"/>
  <c r="W152" i="22"/>
  <c r="W69" i="22" s="1"/>
  <c r="I82" i="22"/>
  <c r="H89" i="20" s="1"/>
  <c r="I165" i="22"/>
  <c r="AU135" i="22"/>
  <c r="AU52" i="22" s="1"/>
  <c r="AV134" i="22"/>
  <c r="AV51" i="22" s="1"/>
  <c r="J147" i="22"/>
  <c r="J64" i="22" s="1"/>
  <c r="J81" i="22"/>
  <c r="I88" i="20" s="1"/>
  <c r="BZ133" i="22"/>
  <c r="BP165" i="22"/>
  <c r="BX135" i="22"/>
  <c r="P135" i="22"/>
  <c r="P52" i="22" s="1"/>
  <c r="BX52" i="22" s="1"/>
  <c r="R133" i="22"/>
  <c r="R50" i="22" s="1"/>
  <c r="BZ50" i="22" s="1"/>
  <c r="BY134" i="22"/>
  <c r="AW133" i="22"/>
  <c r="AW50" i="22" s="1"/>
  <c r="L145" i="22"/>
  <c r="L62" i="22" s="1"/>
  <c r="L79" i="22"/>
  <c r="K86" i="20" s="1"/>
  <c r="K146" i="22"/>
  <c r="K63" i="22" s="1"/>
  <c r="K80" i="22"/>
  <c r="J87" i="20" s="1"/>
  <c r="Q134" i="22"/>
  <c r="Q51" i="22" s="1"/>
  <c r="BY51" i="22" s="1"/>
  <c r="BQ147" i="22"/>
  <c r="BQ164" i="22"/>
  <c r="M144" i="22"/>
  <c r="M61" i="22" s="1"/>
  <c r="Q32" i="24"/>
  <c r="BZ110" i="24"/>
  <c r="S110" i="24"/>
  <c r="W19" i="14"/>
  <c r="CE19" i="14" s="1"/>
  <c r="CA132" i="22"/>
  <c r="CM59" i="17"/>
  <c r="BV150" i="22"/>
  <c r="AR67" i="22"/>
  <c r="L152" i="22"/>
  <c r="L69" i="22" s="1"/>
  <c r="AO152" i="22"/>
  <c r="AO69" i="22" s="1"/>
  <c r="U76" i="20" s="1"/>
  <c r="AQ151" i="22"/>
  <c r="AQ68" i="22" s="1"/>
  <c r="BS152" i="22"/>
  <c r="AP152" i="22"/>
  <c r="AP69" i="22" s="1"/>
  <c r="V76" i="20" s="1"/>
  <c r="BU151" i="22"/>
  <c r="BT152" i="22"/>
  <c r="K152" i="22"/>
  <c r="K69" i="22" s="1"/>
  <c r="K163" i="22"/>
  <c r="S132" i="22"/>
  <c r="S49" i="22" s="1"/>
  <c r="CA49" i="22" s="1"/>
  <c r="BB19" i="14"/>
  <c r="AX132" i="22"/>
  <c r="AX49" i="22" s="1"/>
  <c r="CX59" i="17"/>
  <c r="BP49" i="17"/>
  <c r="BO59" i="17"/>
  <c r="AS150" i="22" s="1"/>
  <c r="BB52" i="17"/>
  <c r="DA52" i="17"/>
  <c r="CA42" i="17"/>
  <c r="CZ42" i="17"/>
  <c r="CO43" i="17"/>
  <c r="AP43" i="17"/>
  <c r="CO96" i="17" s="1"/>
  <c r="CO29" i="17"/>
  <c r="AP29" i="17"/>
  <c r="CO82" i="17" s="1"/>
  <c r="CY46" i="17"/>
  <c r="CO47" i="17"/>
  <c r="AP47" i="17"/>
  <c r="CM100" i="17" s="1"/>
  <c r="AP35" i="17"/>
  <c r="CO35" i="17"/>
  <c r="CN34" i="17"/>
  <c r="AO34" i="17"/>
  <c r="AP23" i="17"/>
  <c r="CO23" i="17"/>
  <c r="DC38" i="17"/>
  <c r="CO25" i="17"/>
  <c r="AP25" i="17"/>
  <c r="CO55" i="17"/>
  <c r="AP55" i="17"/>
  <c r="DE108" i="17" s="1"/>
  <c r="CN48" i="17"/>
  <c r="AO48" i="17"/>
  <c r="CO40" i="17"/>
  <c r="AP40" i="17"/>
  <c r="CM93" i="17" s="1"/>
  <c r="CO36" i="17"/>
  <c r="AP36" i="17"/>
  <c r="AP19" i="17"/>
  <c r="CO19" i="17"/>
  <c r="CY29" i="17"/>
  <c r="CY32" i="17"/>
  <c r="AP17" i="17"/>
  <c r="CO17" i="17"/>
  <c r="CY37" i="17"/>
  <c r="CZ16" i="17"/>
  <c r="CZ13" i="17"/>
  <c r="CY55" i="17"/>
  <c r="CY31" i="17"/>
  <c r="CY49" i="17"/>
  <c r="CZ23" i="17"/>
  <c r="CZ58" i="17"/>
  <c r="CY41" i="17"/>
  <c r="CY18" i="17"/>
  <c r="CY14" i="17"/>
  <c r="CZ21" i="17"/>
  <c r="CY54" i="17"/>
  <c r="CY47" i="17"/>
  <c r="AP51" i="17"/>
  <c r="CO104" i="17" s="1"/>
  <c r="CO51" i="17"/>
  <c r="DA51" i="17"/>
  <c r="CZ44" i="17"/>
  <c r="DA17" i="17"/>
  <c r="AP33" i="17"/>
  <c r="DC86" i="17" s="1"/>
  <c r="CO33" i="17"/>
  <c r="CY50" i="17"/>
  <c r="CY39" i="17"/>
  <c r="CZ27" i="17"/>
  <c r="AP50" i="17"/>
  <c r="CO50" i="17"/>
  <c r="DE33" i="17"/>
  <c r="DD33" i="17"/>
  <c r="CY19" i="17"/>
  <c r="AP46" i="17"/>
  <c r="CL99" i="17" s="1"/>
  <c r="CO46" i="17"/>
  <c r="CY25" i="17"/>
  <c r="CY35" i="17"/>
  <c r="AO28" i="17"/>
  <c r="CN28" i="17"/>
  <c r="CZ30" i="17"/>
  <c r="CZ26" i="17"/>
  <c r="CY45" i="17"/>
  <c r="AA43" i="25" l="1"/>
  <c r="AA25" i="25"/>
  <c r="E39" i="26"/>
  <c r="M151" i="22"/>
  <c r="M68" i="22" s="1"/>
  <c r="BU68" i="22" s="1"/>
  <c r="BR146" i="22"/>
  <c r="BR147" i="22" s="1"/>
  <c r="BS145" i="22"/>
  <c r="BS146" i="22" s="1"/>
  <c r="Q71" i="20"/>
  <c r="BO64" i="22"/>
  <c r="AK82" i="22"/>
  <c r="Q89" i="20" s="1"/>
  <c r="AN163" i="22"/>
  <c r="AN146" i="22"/>
  <c r="AN62" i="22"/>
  <c r="S69" i="20"/>
  <c r="BQ62" i="22"/>
  <c r="AM80" i="22"/>
  <c r="S87" i="20" s="1"/>
  <c r="AP144" i="22"/>
  <c r="AT32" i="24"/>
  <c r="BW32" i="24"/>
  <c r="BT144" i="22" s="1"/>
  <c r="BT145" i="22" s="1"/>
  <c r="AA71" i="20"/>
  <c r="BN82" i="22"/>
  <c r="AA89" i="20" s="1"/>
  <c r="R70" i="20"/>
  <c r="AL81" i="22"/>
  <c r="R88" i="20" s="1"/>
  <c r="BP63" i="22"/>
  <c r="AO145" i="22"/>
  <c r="AO61" i="22"/>
  <c r="AO162" i="22"/>
  <c r="T68" i="20"/>
  <c r="AN79" i="22"/>
  <c r="T86" i="20" s="1"/>
  <c r="BR61" i="22"/>
  <c r="AB70" i="20"/>
  <c r="BO81" i="22"/>
  <c r="AB88" i="20" s="1"/>
  <c r="AL64" i="22"/>
  <c r="AL165" i="22"/>
  <c r="AM164" i="22"/>
  <c r="AM147" i="22"/>
  <c r="AM63" i="22"/>
  <c r="AD68" i="20"/>
  <c r="BQ79" i="22"/>
  <c r="AD86" i="20" s="1"/>
  <c r="AC69" i="20"/>
  <c r="BP80" i="22"/>
  <c r="AC87" i="20" s="1"/>
  <c r="AU81" i="24"/>
  <c r="BX81" i="24"/>
  <c r="BV67" i="22"/>
  <c r="CM71" i="17"/>
  <c r="CX86" i="17"/>
  <c r="DD104" i="17"/>
  <c r="CH86" i="17"/>
  <c r="CN82" i="17"/>
  <c r="CK99" i="17"/>
  <c r="DF104" i="17"/>
  <c r="CV100" i="17"/>
  <c r="CO100" i="17"/>
  <c r="X67" i="22"/>
  <c r="X151" i="22"/>
  <c r="DD108" i="17"/>
  <c r="CZ100" i="17"/>
  <c r="CQ100" i="17"/>
  <c r="DF100" i="17"/>
  <c r="DD100" i="17"/>
  <c r="DA100" i="17"/>
  <c r="DE100" i="17"/>
  <c r="DB100" i="17"/>
  <c r="DC100" i="17"/>
  <c r="CR100" i="17"/>
  <c r="CH100" i="17"/>
  <c r="CS100" i="17"/>
  <c r="CJ100" i="17"/>
  <c r="CT100" i="17"/>
  <c r="CK100" i="17"/>
  <c r="CI100" i="17"/>
  <c r="CU100" i="17"/>
  <c r="CY86" i="17"/>
  <c r="CZ72" i="17"/>
  <c r="CO70" i="17"/>
  <c r="CL96" i="17"/>
  <c r="CW100" i="17"/>
  <c r="CM104" i="17"/>
  <c r="CX100" i="17"/>
  <c r="DC104" i="17"/>
  <c r="CV104" i="17"/>
  <c r="CN100" i="17"/>
  <c r="CW108" i="17"/>
  <c r="CP33" i="17"/>
  <c r="CP86" i="17"/>
  <c r="CJ86" i="17"/>
  <c r="CI86" i="17"/>
  <c r="CU86" i="17"/>
  <c r="CQ86" i="17"/>
  <c r="CS86" i="17"/>
  <c r="DA86" i="17"/>
  <c r="CN86" i="17"/>
  <c r="CK86" i="17"/>
  <c r="CV86" i="17"/>
  <c r="CW86" i="17"/>
  <c r="CP40" i="17"/>
  <c r="CP93" i="17"/>
  <c r="CQ93" i="17"/>
  <c r="DF93" i="17"/>
  <c r="CS93" i="17"/>
  <c r="CV93" i="17"/>
  <c r="CX93" i="17"/>
  <c r="CT93" i="17"/>
  <c r="DD93" i="17"/>
  <c r="DA93" i="17"/>
  <c r="CY93" i="17"/>
  <c r="CW93" i="17"/>
  <c r="DE93" i="17"/>
  <c r="CU93" i="17"/>
  <c r="CR93" i="17"/>
  <c r="DB93" i="17"/>
  <c r="CZ93" i="17"/>
  <c r="DC93" i="17"/>
  <c r="CJ93" i="17"/>
  <c r="CH93" i="17"/>
  <c r="CI93" i="17"/>
  <c r="CL93" i="17"/>
  <c r="CP51" i="17"/>
  <c r="CP104" i="17"/>
  <c r="CR104" i="17"/>
  <c r="CJ104" i="17"/>
  <c r="CI104" i="17"/>
  <c r="CQ108" i="17"/>
  <c r="CA26" i="17"/>
  <c r="BA58" i="17"/>
  <c r="CW111" i="17"/>
  <c r="CM86" i="17"/>
  <c r="DC70" i="17"/>
  <c r="BA27" i="17"/>
  <c r="DE104" i="17"/>
  <c r="CK104" i="17"/>
  <c r="BP48" i="17"/>
  <c r="CT86" i="17"/>
  <c r="CA13" i="17"/>
  <c r="BA45" i="17"/>
  <c r="CL104" i="17"/>
  <c r="CZ108" i="17"/>
  <c r="DE86" i="17"/>
  <c r="CO111" i="17"/>
  <c r="CO72" i="17"/>
  <c r="CO93" i="17"/>
  <c r="DB72" i="17"/>
  <c r="BP28" i="17"/>
  <c r="CU104" i="17"/>
  <c r="CW104" i="17"/>
  <c r="CR76" i="17"/>
  <c r="DA108" i="17"/>
  <c r="DD86" i="17"/>
  <c r="CA44" i="17"/>
  <c r="BA13" i="17"/>
  <c r="AZ59" i="17"/>
  <c r="CL72" i="17"/>
  <c r="CN93" i="17"/>
  <c r="CP43" i="17"/>
  <c r="CJ96" i="17"/>
  <c r="CH96" i="17"/>
  <c r="CP70" i="17"/>
  <c r="CU70" i="17"/>
  <c r="CT70" i="17"/>
  <c r="CX70" i="17"/>
  <c r="DE70" i="17"/>
  <c r="CY70" i="17"/>
  <c r="CL70" i="17"/>
  <c r="CP46" i="17"/>
  <c r="CP99" i="17"/>
  <c r="DF99" i="17"/>
  <c r="CW99" i="17"/>
  <c r="CQ99" i="17"/>
  <c r="CS99" i="17"/>
  <c r="DC99" i="17"/>
  <c r="DB99" i="17"/>
  <c r="DD99" i="17"/>
  <c r="CV99" i="17"/>
  <c r="CX99" i="17"/>
  <c r="CZ99" i="17"/>
  <c r="CT99" i="17"/>
  <c r="CR99" i="17"/>
  <c r="DE99" i="17"/>
  <c r="CY99" i="17"/>
  <c r="DA99" i="17"/>
  <c r="CU99" i="17"/>
  <c r="CH99" i="17"/>
  <c r="CI99" i="17"/>
  <c r="CJ99" i="17"/>
  <c r="CN99" i="17"/>
  <c r="CP36" i="17"/>
  <c r="CP89" i="17"/>
  <c r="CP25" i="17"/>
  <c r="CP78" i="17"/>
  <c r="CT78" i="17"/>
  <c r="CQ78" i="17"/>
  <c r="DF78" i="17"/>
  <c r="CS78" i="17"/>
  <c r="CU78" i="17"/>
  <c r="CZ78" i="17"/>
  <c r="CY78" i="17"/>
  <c r="CX78" i="17"/>
  <c r="DE78" i="17"/>
  <c r="DC78" i="17"/>
  <c r="CR78" i="17"/>
  <c r="DD78" i="17"/>
  <c r="DA78" i="17"/>
  <c r="DB78" i="17"/>
  <c r="CW78" i="17"/>
  <c r="CV78" i="17"/>
  <c r="CJ78" i="17"/>
  <c r="CH78" i="17"/>
  <c r="CM78" i="17"/>
  <c r="CK78" i="17"/>
  <c r="CP23" i="17"/>
  <c r="CP76" i="17"/>
  <c r="CX76" i="17"/>
  <c r="CZ76" i="17"/>
  <c r="CH76" i="17"/>
  <c r="CT76" i="17"/>
  <c r="CQ76" i="17"/>
  <c r="CJ76" i="17"/>
  <c r="DF76" i="17"/>
  <c r="DB76" i="17"/>
  <c r="CU76" i="17"/>
  <c r="CV76" i="17"/>
  <c r="CP35" i="17"/>
  <c r="CP88" i="17"/>
  <c r="DE88" i="17"/>
  <c r="CQ88" i="17"/>
  <c r="CV88" i="17"/>
  <c r="CR88" i="17"/>
  <c r="CT88" i="17"/>
  <c r="CU88" i="17"/>
  <c r="CS88" i="17"/>
  <c r="CY88" i="17"/>
  <c r="DF88" i="17"/>
  <c r="CX88" i="17"/>
  <c r="DA88" i="17"/>
  <c r="CW88" i="17"/>
  <c r="DD88" i="17"/>
  <c r="DC88" i="17"/>
  <c r="DB88" i="17"/>
  <c r="CZ88" i="17"/>
  <c r="CH88" i="17"/>
  <c r="CJ88" i="17"/>
  <c r="CK88" i="17"/>
  <c r="CI88" i="17"/>
  <c r="CP29" i="17"/>
  <c r="CP82" i="17"/>
  <c r="CQ82" i="17"/>
  <c r="CY82" i="17"/>
  <c r="DF82" i="17"/>
  <c r="CR82" i="17"/>
  <c r="CX82" i="17"/>
  <c r="CT82" i="17"/>
  <c r="DB82" i="17"/>
  <c r="CS82" i="17"/>
  <c r="DD82" i="17"/>
  <c r="CU82" i="17"/>
  <c r="CH82" i="17"/>
  <c r="CZ82" i="17"/>
  <c r="DA82" i="17"/>
  <c r="DC82" i="17"/>
  <c r="DE82" i="17"/>
  <c r="CV82" i="17"/>
  <c r="CW82" i="17"/>
  <c r="CI82" i="17"/>
  <c r="CJ82" i="17"/>
  <c r="CK82" i="17"/>
  <c r="CN70" i="17"/>
  <c r="CN78" i="17"/>
  <c r="DE76" i="17"/>
  <c r="CL82" i="17"/>
  <c r="DF70" i="17"/>
  <c r="CV70" i="17"/>
  <c r="CN88" i="17"/>
  <c r="CN96" i="17"/>
  <c r="CR72" i="17"/>
  <c r="CM99" i="17"/>
  <c r="CL78" i="17"/>
  <c r="CL86" i="17"/>
  <c r="CO108" i="17"/>
  <c r="BP34" i="17"/>
  <c r="CN104" i="17"/>
  <c r="CW76" i="17"/>
  <c r="CV108" i="17"/>
  <c r="CO71" i="17"/>
  <c r="CQ104" i="17"/>
  <c r="DB86" i="17"/>
  <c r="CY108" i="17"/>
  <c r="CV111" i="17"/>
  <c r="CO99" i="17"/>
  <c r="CM96" i="17"/>
  <c r="DA70" i="17"/>
  <c r="CV72" i="17"/>
  <c r="CQ72" i="17"/>
  <c r="CH104" i="17"/>
  <c r="BZ59" i="17"/>
  <c r="BD150" i="22" s="1"/>
  <c r="DF86" i="17"/>
  <c r="CM82" i="17"/>
  <c r="CP55" i="17"/>
  <c r="CP108" i="17"/>
  <c r="CR108" i="17"/>
  <c r="CH108" i="17"/>
  <c r="CJ108" i="17"/>
  <c r="CI108" i="17"/>
  <c r="CT108" i="17"/>
  <c r="CS108" i="17"/>
  <c r="DB108" i="17"/>
  <c r="CK108" i="17"/>
  <c r="CM108" i="17"/>
  <c r="CL108" i="17"/>
  <c r="CX108" i="17"/>
  <c r="DF108" i="17"/>
  <c r="CP19" i="17"/>
  <c r="CP72" i="17"/>
  <c r="DA72" i="17"/>
  <c r="CH72" i="17"/>
  <c r="CI72" i="17"/>
  <c r="CU72" i="17"/>
  <c r="CK72" i="17"/>
  <c r="DE72" i="17"/>
  <c r="CJ72" i="17"/>
  <c r="CY72" i="17"/>
  <c r="CT72" i="17"/>
  <c r="CW72" i="17"/>
  <c r="DF72" i="17"/>
  <c r="CP50" i="17"/>
  <c r="CP47" i="17"/>
  <c r="CP100" i="17"/>
  <c r="CL100" i="17"/>
  <c r="BP59" i="17"/>
  <c r="AT150" i="22" s="1"/>
  <c r="CP102" i="17"/>
  <c r="CT104" i="17"/>
  <c r="BC15" i="17"/>
  <c r="DB15" i="17"/>
  <c r="CZ70" i="17"/>
  <c r="DB104" i="17"/>
  <c r="CN108" i="17"/>
  <c r="CN72" i="17"/>
  <c r="CU108" i="17"/>
  <c r="CZ86" i="17"/>
  <c r="CA27" i="17"/>
  <c r="CO78" i="17"/>
  <c r="CN76" i="17"/>
  <c r="BB67" i="22"/>
  <c r="BB151" i="22"/>
  <c r="CL76" i="17"/>
  <c r="DD70" i="17"/>
  <c r="DC108" i="17"/>
  <c r="DB71" i="17"/>
  <c r="CX111" i="17"/>
  <c r="CP71" i="17"/>
  <c r="CQ71" i="17"/>
  <c r="DF71" i="17"/>
  <c r="DC71" i="17"/>
  <c r="DA71" i="17"/>
  <c r="CW71" i="17"/>
  <c r="DE71" i="17"/>
  <c r="CN71" i="17"/>
  <c r="CX71" i="17"/>
  <c r="CU71" i="17"/>
  <c r="CI71" i="17"/>
  <c r="CS71" i="17"/>
  <c r="CV71" i="17"/>
  <c r="CZ71" i="17"/>
  <c r="CJ71" i="17"/>
  <c r="CT71" i="17"/>
  <c r="CY71" i="17"/>
  <c r="CY100" i="17"/>
  <c r="CR86" i="17"/>
  <c r="DC72" i="17"/>
  <c r="CL71" i="17"/>
  <c r="CP111" i="17"/>
  <c r="CO76" i="17"/>
  <c r="CO86" i="17"/>
  <c r="CK93" i="17"/>
  <c r="CZ104" i="17"/>
  <c r="BA44" i="17"/>
  <c r="CY104" i="17"/>
  <c r="CS70" i="17"/>
  <c r="DA76" i="17"/>
  <c r="BA50" i="17"/>
  <c r="DD71" i="17"/>
  <c r="CM76" i="17"/>
  <c r="DD76" i="17"/>
  <c r="BC26" i="17"/>
  <c r="CX104" i="17"/>
  <c r="DA104" i="17"/>
  <c r="Y150" i="22"/>
  <c r="CG150" i="22"/>
  <c r="CG151" i="22" s="1"/>
  <c r="CG152" i="22" s="1"/>
  <c r="CG153" i="22" s="1"/>
  <c r="CS104" i="17"/>
  <c r="CK71" i="17"/>
  <c r="CR71" i="17"/>
  <c r="CP18" i="17"/>
  <c r="CL88" i="17"/>
  <c r="CE69" i="22"/>
  <c r="K76" i="20"/>
  <c r="BT69" i="22"/>
  <c r="AG76" i="20" s="1"/>
  <c r="J76" i="20"/>
  <c r="BS69" i="22"/>
  <c r="AF76" i="20" s="1"/>
  <c r="CD69" i="22"/>
  <c r="AH76" i="20" s="1"/>
  <c r="L76" i="20"/>
  <c r="CC70" i="22"/>
  <c r="J37" i="26"/>
  <c r="AH25" i="25"/>
  <c r="K69" i="20"/>
  <c r="K34" i="26" s="1"/>
  <c r="J70" i="20"/>
  <c r="I71" i="20"/>
  <c r="M162" i="22"/>
  <c r="L163" i="22"/>
  <c r="CD153" i="22"/>
  <c r="BA153" i="22"/>
  <c r="BA70" i="22" s="1"/>
  <c r="CE153" i="22"/>
  <c r="W153" i="22"/>
  <c r="W70" i="22" s="1"/>
  <c r="V153" i="22"/>
  <c r="V70" i="22" s="1"/>
  <c r="AZ153" i="22"/>
  <c r="AZ70" i="22" s="1"/>
  <c r="W77" i="20" s="1"/>
  <c r="J82" i="22"/>
  <c r="I89" i="20" s="1"/>
  <c r="AV135" i="22"/>
  <c r="AV52" i="22" s="1"/>
  <c r="Q135" i="22"/>
  <c r="Q52" i="22" s="1"/>
  <c r="BY52" i="22" s="1"/>
  <c r="CA133" i="22"/>
  <c r="BQ165" i="22"/>
  <c r="R134" i="22"/>
  <c r="R51" i="22" s="1"/>
  <c r="BZ51" i="22" s="1"/>
  <c r="AX133" i="22"/>
  <c r="AX50" i="22" s="1"/>
  <c r="K147" i="22"/>
  <c r="K64" i="22" s="1"/>
  <c r="K81" i="22"/>
  <c r="J88" i="20" s="1"/>
  <c r="L146" i="22"/>
  <c r="L63" i="22" s="1"/>
  <c r="L80" i="22"/>
  <c r="K87" i="20" s="1"/>
  <c r="BY135" i="22"/>
  <c r="BZ134" i="22"/>
  <c r="S133" i="22"/>
  <c r="S50" i="22" s="1"/>
  <c r="CA50" i="22" s="1"/>
  <c r="AW134" i="22"/>
  <c r="AW51" i="22" s="1"/>
  <c r="J165" i="22"/>
  <c r="M145" i="22"/>
  <c r="M62" i="22" s="1"/>
  <c r="M79" i="22"/>
  <c r="N144" i="22"/>
  <c r="N61" i="22" s="1"/>
  <c r="R32" i="24"/>
  <c r="CA110" i="24"/>
  <c r="T110" i="24"/>
  <c r="X19" i="14"/>
  <c r="CF19" i="14" s="1"/>
  <c r="CN59" i="17"/>
  <c r="AO59" i="17"/>
  <c r="O150" i="22" s="1"/>
  <c r="O67" i="22" s="1"/>
  <c r="K153" i="22"/>
  <c r="K70" i="22" s="1"/>
  <c r="K164" i="22"/>
  <c r="BU152" i="22"/>
  <c r="BS153" i="22"/>
  <c r="AO153" i="22"/>
  <c r="AO70" i="22" s="1"/>
  <c r="U77" i="20" s="1"/>
  <c r="N151" i="22"/>
  <c r="N68" i="22" s="1"/>
  <c r="AR151" i="22"/>
  <c r="AR68" i="22" s="1"/>
  <c r="BT153" i="22"/>
  <c r="AP153" i="22"/>
  <c r="AP70" i="22" s="1"/>
  <c r="V77" i="20" s="1"/>
  <c r="AQ152" i="22"/>
  <c r="AQ69" i="22" s="1"/>
  <c r="L153" i="22"/>
  <c r="L70" i="22" s="1"/>
  <c r="BV151" i="22"/>
  <c r="BC19" i="14"/>
  <c r="AY132" i="22"/>
  <c r="AY49" i="22" s="1"/>
  <c r="CB132" i="22"/>
  <c r="T132" i="22"/>
  <c r="T49" i="22" s="1"/>
  <c r="CB49" i="22" s="1"/>
  <c r="CY59" i="17"/>
  <c r="CP49" i="17"/>
  <c r="CP17" i="17"/>
  <c r="CB42" i="17"/>
  <c r="DA42" i="17"/>
  <c r="BC52" i="17"/>
  <c r="DB52" i="17"/>
  <c r="DE38" i="17"/>
  <c r="DD38" i="17"/>
  <c r="AP34" i="17"/>
  <c r="CO87" i="17" s="1"/>
  <c r="CO34" i="17"/>
  <c r="CO48" i="17"/>
  <c r="AP48" i="17"/>
  <c r="CZ46" i="17"/>
  <c r="DA30" i="17"/>
  <c r="CZ45" i="17"/>
  <c r="DA26" i="17"/>
  <c r="AP28" i="17"/>
  <c r="CK81" i="17" s="1"/>
  <c r="CO28" i="17"/>
  <c r="CZ25" i="17"/>
  <c r="CZ19" i="17"/>
  <c r="CZ39" i="17"/>
  <c r="DA44" i="17"/>
  <c r="CZ54" i="17"/>
  <c r="CZ14" i="17"/>
  <c r="CZ41" i="17"/>
  <c r="DA23" i="17"/>
  <c r="CZ31" i="17"/>
  <c r="DA13" i="17"/>
  <c r="CZ37" i="17"/>
  <c r="CZ32" i="17"/>
  <c r="CZ35" i="17"/>
  <c r="DA27" i="17"/>
  <c r="CZ50" i="17"/>
  <c r="DB17" i="17"/>
  <c r="DB51" i="17"/>
  <c r="CZ47" i="17"/>
  <c r="DA21" i="17"/>
  <c r="CZ18" i="17"/>
  <c r="DA58" i="17"/>
  <c r="CZ49" i="17"/>
  <c r="CZ55" i="17"/>
  <c r="DA16" i="17"/>
  <c r="CZ29" i="17"/>
  <c r="M152" i="22" l="1"/>
  <c r="M69" i="22" s="1"/>
  <c r="BS163" i="22"/>
  <c r="BR164" i="22"/>
  <c r="BW150" i="22"/>
  <c r="BT162" i="22"/>
  <c r="AV81" i="24"/>
  <c r="BY81" i="24"/>
  <c r="AE68" i="20"/>
  <c r="BR79" i="22"/>
  <c r="AE86" i="20" s="1"/>
  <c r="U68" i="20"/>
  <c r="AO79" i="22"/>
  <c r="U86" i="20" s="1"/>
  <c r="BS61" i="22"/>
  <c r="AD69" i="20"/>
  <c r="BQ80" i="22"/>
  <c r="AD87" i="20" s="1"/>
  <c r="S70" i="20"/>
  <c r="BQ63" i="22"/>
  <c r="AM81" i="22"/>
  <c r="S88" i="20" s="1"/>
  <c r="R71" i="20"/>
  <c r="AL82" i="22"/>
  <c r="R89" i="20" s="1"/>
  <c r="BP64" i="22"/>
  <c r="AO146" i="22"/>
  <c r="AO62" i="22"/>
  <c r="AO163" i="22"/>
  <c r="AU32" i="24"/>
  <c r="AQ144" i="22"/>
  <c r="BX32" i="24"/>
  <c r="BU144" i="22" s="1"/>
  <c r="BU145" i="22" s="1"/>
  <c r="AM64" i="22"/>
  <c r="AM165" i="22"/>
  <c r="AC70" i="20"/>
  <c r="BP81" i="22"/>
  <c r="AC88" i="20" s="1"/>
  <c r="AP61" i="22"/>
  <c r="AP162" i="22"/>
  <c r="AP145" i="22"/>
  <c r="T69" i="20"/>
  <c r="AN80" i="22"/>
  <c r="T87" i="20" s="1"/>
  <c r="BR62" i="22"/>
  <c r="AB71" i="20"/>
  <c r="BO82" i="22"/>
  <c r="AB89" i="20" s="1"/>
  <c r="AN63" i="22"/>
  <c r="AN147" i="22"/>
  <c r="AN164" i="22"/>
  <c r="CE70" i="22"/>
  <c r="BD15" i="17"/>
  <c r="DC15" i="17"/>
  <c r="CS72" i="17"/>
  <c r="CQ70" i="17"/>
  <c r="CM88" i="17"/>
  <c r="CS76" i="17"/>
  <c r="CT96" i="17"/>
  <c r="CS96" i="17"/>
  <c r="CY96" i="17"/>
  <c r="CX96" i="17"/>
  <c r="CP96" i="17"/>
  <c r="Z150" i="22"/>
  <c r="CH150" i="22"/>
  <c r="CH151" i="22" s="1"/>
  <c r="CH152" i="22" s="1"/>
  <c r="CB44" i="17"/>
  <c r="BB45" i="17"/>
  <c r="BG112" i="17"/>
  <c r="AK110" i="22" s="1"/>
  <c r="CM101" i="17"/>
  <c r="BH112" i="17"/>
  <c r="AL110" i="22" s="1"/>
  <c r="DA111" i="17"/>
  <c r="CQ111" i="17"/>
  <c r="DF111" i="17"/>
  <c r="DE111" i="17"/>
  <c r="DC111" i="17"/>
  <c r="CH111" i="17"/>
  <c r="CI111" i="17"/>
  <c r="DB111" i="17"/>
  <c r="DD111" i="17"/>
  <c r="CJ111" i="17"/>
  <c r="CR111" i="17"/>
  <c r="CS111" i="17"/>
  <c r="CK111" i="17"/>
  <c r="CM111" i="17"/>
  <c r="CT111" i="17"/>
  <c r="CU111" i="17"/>
  <c r="CN111" i="17"/>
  <c r="CB26" i="17"/>
  <c r="CK76" i="17"/>
  <c r="DB70" i="17"/>
  <c r="CM81" i="17"/>
  <c r="CX72" i="17"/>
  <c r="BC67" i="22"/>
  <c r="BC151" i="22"/>
  <c r="CJ87" i="17"/>
  <c r="BB68" i="22"/>
  <c r="BB152" i="22"/>
  <c r="CM87" i="17"/>
  <c r="CL81" i="17"/>
  <c r="CV96" i="17"/>
  <c r="CR96" i="17"/>
  <c r="DD96" i="17"/>
  <c r="CU96" i="17"/>
  <c r="CH71" i="17"/>
  <c r="CB13" i="17"/>
  <c r="BB27" i="17"/>
  <c r="CM72" i="17"/>
  <c r="CH70" i="17"/>
  <c r="CY76" i="17"/>
  <c r="X68" i="22"/>
  <c r="X152" i="22"/>
  <c r="DD72" i="17"/>
  <c r="CP48" i="17"/>
  <c r="CP101" i="17"/>
  <c r="CQ101" i="17"/>
  <c r="DF101" i="17"/>
  <c r="CU101" i="17"/>
  <c r="DA101" i="17"/>
  <c r="CZ101" i="17"/>
  <c r="DB101" i="17"/>
  <c r="DE101" i="17"/>
  <c r="CX101" i="17"/>
  <c r="CT101" i="17"/>
  <c r="CS101" i="17"/>
  <c r="CW101" i="17"/>
  <c r="CV101" i="17"/>
  <c r="DC101" i="17"/>
  <c r="CR101" i="17"/>
  <c r="CY101" i="17"/>
  <c r="CG101" i="17"/>
  <c r="DD101" i="17"/>
  <c r="CI101" i="17"/>
  <c r="CH101" i="17"/>
  <c r="CJ101" i="17"/>
  <c r="CK101" i="17"/>
  <c r="CO59" i="17"/>
  <c r="Y67" i="22"/>
  <c r="Y151" i="22"/>
  <c r="CK96" i="17"/>
  <c r="CO88" i="17"/>
  <c r="CB27" i="17"/>
  <c r="CA59" i="17"/>
  <c r="BE150" i="22" s="1"/>
  <c r="CW70" i="17"/>
  <c r="CO81" i="17"/>
  <c r="CZ96" i="17"/>
  <c r="DA96" i="17"/>
  <c r="DC96" i="17"/>
  <c r="DF96" i="17"/>
  <c r="BB13" i="17"/>
  <c r="BA59" i="17"/>
  <c r="CL111" i="17"/>
  <c r="CK70" i="17"/>
  <c r="DC76" i="17"/>
  <c r="CM70" i="17"/>
  <c r="CF67" i="22"/>
  <c r="CR70" i="17"/>
  <c r="CL101" i="17"/>
  <c r="CP28" i="17"/>
  <c r="CP81" i="17"/>
  <c r="CQ81" i="17"/>
  <c r="DF81" i="17"/>
  <c r="CW81" i="17"/>
  <c r="DE81" i="17"/>
  <c r="CU81" i="17"/>
  <c r="CX81" i="17"/>
  <c r="DC81" i="17"/>
  <c r="DD81" i="17"/>
  <c r="CV81" i="17"/>
  <c r="CR81" i="17"/>
  <c r="CZ81" i="17"/>
  <c r="CY81" i="17"/>
  <c r="CT81" i="17"/>
  <c r="DB81" i="17"/>
  <c r="CS81" i="17"/>
  <c r="DA81" i="17"/>
  <c r="CI81" i="17"/>
  <c r="CJ81" i="17"/>
  <c r="CH81" i="17"/>
  <c r="CP34" i="17"/>
  <c r="CP87" i="17"/>
  <c r="CQ87" i="17"/>
  <c r="DD87" i="17"/>
  <c r="CW87" i="17"/>
  <c r="DA87" i="17"/>
  <c r="CT87" i="17"/>
  <c r="DF87" i="17"/>
  <c r="CG87" i="17"/>
  <c r="CS87" i="17"/>
  <c r="CR87" i="17"/>
  <c r="CV87" i="17"/>
  <c r="CY87" i="17"/>
  <c r="CU87" i="17"/>
  <c r="CX87" i="17"/>
  <c r="DC87" i="17"/>
  <c r="DB87" i="17"/>
  <c r="CZ87" i="17"/>
  <c r="DE87" i="17"/>
  <c r="CI87" i="17"/>
  <c r="CH87" i="17"/>
  <c r="CL87" i="17"/>
  <c r="CK87" i="17"/>
  <c r="BD26" i="17"/>
  <c r="BB50" i="17"/>
  <c r="BB44" i="17"/>
  <c r="CN101" i="17"/>
  <c r="CI70" i="17"/>
  <c r="CI76" i="17"/>
  <c r="CI78" i="17"/>
  <c r="CJ70" i="17"/>
  <c r="CI96" i="17"/>
  <c r="DB96" i="17"/>
  <c r="DE96" i="17"/>
  <c r="CW96" i="17"/>
  <c r="CQ96" i="17"/>
  <c r="CZ111" i="17"/>
  <c r="CY111" i="17"/>
  <c r="CN81" i="17"/>
  <c r="CN87" i="17"/>
  <c r="J77" i="20"/>
  <c r="BS70" i="22"/>
  <c r="AF77" i="20" s="1"/>
  <c r="BU69" i="22"/>
  <c r="BV68" i="22"/>
  <c r="K77" i="20"/>
  <c r="BT70" i="22"/>
  <c r="AG77" i="20" s="1"/>
  <c r="L77" i="20"/>
  <c r="CD70" i="22"/>
  <c r="AH77" i="20" s="1"/>
  <c r="K37" i="26"/>
  <c r="K70" i="20"/>
  <c r="J71" i="20"/>
  <c r="N162" i="22"/>
  <c r="BS164" i="22"/>
  <c r="CH153" i="22"/>
  <c r="K165" i="22"/>
  <c r="L164" i="22"/>
  <c r="M163" i="22"/>
  <c r="CB133" i="22"/>
  <c r="N145" i="22"/>
  <c r="N62" i="22" s="1"/>
  <c r="N79" i="22"/>
  <c r="AW135" i="22"/>
  <c r="AW52" i="22" s="1"/>
  <c r="S134" i="22"/>
  <c r="S51" i="22" s="1"/>
  <c r="CA51" i="22" s="1"/>
  <c r="M146" i="22"/>
  <c r="M63" i="22" s="1"/>
  <c r="M80" i="22"/>
  <c r="BR165" i="22"/>
  <c r="BZ135" i="22"/>
  <c r="R135" i="22"/>
  <c r="R52" i="22" s="1"/>
  <c r="BZ52" i="22" s="1"/>
  <c r="CA134" i="22"/>
  <c r="AY133" i="22"/>
  <c r="AY50" i="22" s="1"/>
  <c r="T133" i="22"/>
  <c r="T50" i="22" s="1"/>
  <c r="CB50" i="22" s="1"/>
  <c r="BS147" i="22"/>
  <c r="L147" i="22"/>
  <c r="L64" i="22" s="1"/>
  <c r="L81" i="22"/>
  <c r="K88" i="20" s="1"/>
  <c r="AX134" i="22"/>
  <c r="AX51" i="22" s="1"/>
  <c r="O144" i="22"/>
  <c r="O61" i="22" s="1"/>
  <c r="BT146" i="22"/>
  <c r="BT163" i="22"/>
  <c r="S32" i="24"/>
  <c r="CB110" i="24"/>
  <c r="U110" i="24"/>
  <c r="Y19" i="14"/>
  <c r="CG19" i="14" s="1"/>
  <c r="AS67" i="22"/>
  <c r="BW67" i="22" s="1"/>
  <c r="AR152" i="22"/>
  <c r="AR69" i="22" s="1"/>
  <c r="O151" i="22"/>
  <c r="O68" i="22" s="1"/>
  <c r="CP59" i="17"/>
  <c r="N152" i="22"/>
  <c r="N69" i="22" s="1"/>
  <c r="BW151" i="22"/>
  <c r="CZ59" i="17"/>
  <c r="BV152" i="22"/>
  <c r="AQ153" i="22"/>
  <c r="AQ70" i="22" s="1"/>
  <c r="AP59" i="17"/>
  <c r="BU153" i="22"/>
  <c r="M153" i="22"/>
  <c r="M70" i="22" s="1"/>
  <c r="CC132" i="22"/>
  <c r="U132" i="22"/>
  <c r="U49" i="22" s="1"/>
  <c r="CC49" i="22" s="1"/>
  <c r="BD19" i="14"/>
  <c r="AZ132" i="22"/>
  <c r="AZ49" i="22" s="1"/>
  <c r="BD52" i="17"/>
  <c r="DC52" i="17"/>
  <c r="CC42" i="17"/>
  <c r="DB42" i="17"/>
  <c r="DA46" i="17"/>
  <c r="DA49" i="17"/>
  <c r="DA47" i="17"/>
  <c r="DB27" i="17"/>
  <c r="DB13" i="17"/>
  <c r="DA14" i="17"/>
  <c r="DB44" i="17"/>
  <c r="DA19" i="17"/>
  <c r="DA45" i="17"/>
  <c r="DB16" i="17"/>
  <c r="DA18" i="17"/>
  <c r="DC17" i="17"/>
  <c r="DA32" i="17"/>
  <c r="DB23" i="17"/>
  <c r="DA29" i="17"/>
  <c r="DA55" i="17"/>
  <c r="DB58" i="17"/>
  <c r="DB21" i="17"/>
  <c r="DC51" i="17"/>
  <c r="DA50" i="17"/>
  <c r="DA35" i="17"/>
  <c r="DA37" i="17"/>
  <c r="DA31" i="17"/>
  <c r="DA41" i="17"/>
  <c r="DA54" i="17"/>
  <c r="DA39" i="17"/>
  <c r="DA25" i="17"/>
  <c r="DB26" i="17"/>
  <c r="DB30" i="17"/>
  <c r="BC68" i="17" l="1"/>
  <c r="CG67" i="22"/>
  <c r="BU70" i="22"/>
  <c r="BU162" i="22"/>
  <c r="V68" i="20"/>
  <c r="AP79" i="22"/>
  <c r="V86" i="20" s="1"/>
  <c r="BT61" i="22"/>
  <c r="T70" i="20"/>
  <c r="BR63" i="22"/>
  <c r="AN81" i="22"/>
  <c r="T88" i="20" s="1"/>
  <c r="AE69" i="20"/>
  <c r="BR80" i="22"/>
  <c r="AE87" i="20" s="1"/>
  <c r="AV32" i="24"/>
  <c r="AR144" i="22"/>
  <c r="BY32" i="24"/>
  <c r="BV144" i="22" s="1"/>
  <c r="BV145" i="22" s="1"/>
  <c r="BV163" i="22" s="1"/>
  <c r="AC71" i="20"/>
  <c r="BP82" i="22"/>
  <c r="AC89" i="20" s="1"/>
  <c r="AD70" i="20"/>
  <c r="BQ81" i="22"/>
  <c r="AD88" i="20" s="1"/>
  <c r="AF68" i="20"/>
  <c r="BS79" i="22"/>
  <c r="AF86" i="20" s="1"/>
  <c r="S71" i="20"/>
  <c r="AM82" i="22"/>
  <c r="S89" i="20" s="1"/>
  <c r="BQ64" i="22"/>
  <c r="U69" i="20"/>
  <c r="AO80" i="22"/>
  <c r="U87" i="20" s="1"/>
  <c r="BS62" i="22"/>
  <c r="AW81" i="24"/>
  <c r="BZ81" i="24"/>
  <c r="AN64" i="22"/>
  <c r="AN165" i="22"/>
  <c r="AP146" i="22"/>
  <c r="AP163" i="22"/>
  <c r="AP62" i="22"/>
  <c r="AQ61" i="22"/>
  <c r="AQ162" i="22"/>
  <c r="AQ145" i="22"/>
  <c r="AO147" i="22"/>
  <c r="AO63" i="22"/>
  <c r="AO164" i="22"/>
  <c r="CF68" i="22"/>
  <c r="AL111" i="22"/>
  <c r="AL122" i="22"/>
  <c r="AL27" i="22"/>
  <c r="BC44" i="17"/>
  <c r="BC13" i="17"/>
  <c r="BB59" i="17"/>
  <c r="CC13" i="17"/>
  <c r="BB69" i="22"/>
  <c r="BB153" i="22"/>
  <c r="BB70" i="22" s="1"/>
  <c r="CC44" i="17"/>
  <c r="CG81" i="17"/>
  <c r="CG112" i="17" s="1"/>
  <c r="BP110" i="22" s="1"/>
  <c r="AG112" i="17"/>
  <c r="G110" i="22" s="1"/>
  <c r="Y68" i="22"/>
  <c r="Y152" i="22"/>
  <c r="BC27" i="17"/>
  <c r="AK111" i="22"/>
  <c r="AK122" i="22"/>
  <c r="AK27" i="22"/>
  <c r="CO101" i="17"/>
  <c r="BC50" i="17"/>
  <c r="AA150" i="22"/>
  <c r="CI150" i="22"/>
  <c r="CI151" i="22" s="1"/>
  <c r="CI152" i="22" s="1"/>
  <c r="CI153" i="22" s="1"/>
  <c r="CC27" i="17"/>
  <c r="CB59" i="17"/>
  <c r="BF150" i="22" s="1"/>
  <c r="CC26" i="17"/>
  <c r="BC45" i="17"/>
  <c r="Z67" i="22"/>
  <c r="Z151" i="22"/>
  <c r="BE15" i="17"/>
  <c r="BD68" i="17" s="1"/>
  <c r="DD68" i="17" s="1"/>
  <c r="DD15" i="17"/>
  <c r="X69" i="22"/>
  <c r="X153" i="22"/>
  <c r="X70" i="22" s="1"/>
  <c r="BC68" i="22"/>
  <c r="BC152" i="22"/>
  <c r="BD67" i="22"/>
  <c r="BD151" i="22"/>
  <c r="BV69" i="22"/>
  <c r="K71" i="20"/>
  <c r="W56" i="20"/>
  <c r="AS151" i="22"/>
  <c r="AS68" i="22" s="1"/>
  <c r="BW68" i="22" s="1"/>
  <c r="K82" i="22"/>
  <c r="J89" i="20" s="1"/>
  <c r="N163" i="22"/>
  <c r="L82" i="22"/>
  <c r="K89" i="20" s="1"/>
  <c r="M164" i="22"/>
  <c r="M81" i="22"/>
  <c r="CA135" i="22"/>
  <c r="AX135" i="22"/>
  <c r="AX52" i="22" s="1"/>
  <c r="T134" i="22"/>
  <c r="T51" i="22" s="1"/>
  <c r="CB51" i="22" s="1"/>
  <c r="M147" i="22"/>
  <c r="M64" i="22" s="1"/>
  <c r="O145" i="22"/>
  <c r="O62" i="22" s="1"/>
  <c r="O79" i="22"/>
  <c r="AY134" i="22"/>
  <c r="AY51" i="22" s="1"/>
  <c r="BS165" i="22"/>
  <c r="CC133" i="22"/>
  <c r="AZ133" i="22"/>
  <c r="AZ50" i="22" s="1"/>
  <c r="U133" i="22"/>
  <c r="U50" i="22" s="1"/>
  <c r="CC50" i="22" s="1"/>
  <c r="L165" i="22"/>
  <c r="S135" i="22"/>
  <c r="S52" i="22" s="1"/>
  <c r="CA52" i="22" s="1"/>
  <c r="N146" i="22"/>
  <c r="N63" i="22" s="1"/>
  <c r="N80" i="22"/>
  <c r="CB134" i="22"/>
  <c r="O162" i="22"/>
  <c r="BU146" i="22"/>
  <c r="BU163" i="22"/>
  <c r="BT147" i="22"/>
  <c r="BT164" i="22"/>
  <c r="P144" i="22"/>
  <c r="P61" i="22" s="1"/>
  <c r="T32" i="24"/>
  <c r="CC110" i="24"/>
  <c r="V110" i="24"/>
  <c r="Z19" i="14"/>
  <c r="CH19" i="14" s="1"/>
  <c r="DA59" i="17"/>
  <c r="BW152" i="22"/>
  <c r="O152" i="22"/>
  <c r="O69" i="22" s="1"/>
  <c r="AS152" i="22"/>
  <c r="AS69" i="22" s="1"/>
  <c r="BV153" i="22"/>
  <c r="P150" i="22"/>
  <c r="P67" i="22" s="1"/>
  <c r="BX150" i="22"/>
  <c r="AT67" i="22"/>
  <c r="N153" i="22"/>
  <c r="N70" i="22" s="1"/>
  <c r="AR153" i="22"/>
  <c r="AR70" i="22" s="1"/>
  <c r="BE19" i="14"/>
  <c r="BA132" i="22"/>
  <c r="BA49" i="22" s="1"/>
  <c r="CD132" i="22"/>
  <c r="V132" i="22"/>
  <c r="V49" i="22" s="1"/>
  <c r="CD42" i="17"/>
  <c r="DC42" i="17"/>
  <c r="BE52" i="17"/>
  <c r="CZ105" i="17" s="1"/>
  <c r="DD52" i="17"/>
  <c r="DB46" i="17"/>
  <c r="DC30" i="17"/>
  <c r="DB35" i="17"/>
  <c r="DB45" i="17"/>
  <c r="DB25" i="17"/>
  <c r="DB31" i="17"/>
  <c r="DE51" i="17"/>
  <c r="DD51" i="17"/>
  <c r="DC58" i="17"/>
  <c r="DB29" i="17"/>
  <c r="DB32" i="17"/>
  <c r="DB18" i="17"/>
  <c r="DC44" i="17"/>
  <c r="DC13" i="17"/>
  <c r="DB47" i="17"/>
  <c r="DB54" i="17"/>
  <c r="DC26" i="17"/>
  <c r="DB39" i="17"/>
  <c r="DB41" i="17"/>
  <c r="DB37" i="17"/>
  <c r="DB50" i="17"/>
  <c r="DC21" i="17"/>
  <c r="DB55" i="17"/>
  <c r="DC23" i="17"/>
  <c r="DE17" i="17"/>
  <c r="DD17" i="17"/>
  <c r="DC16" i="17"/>
  <c r="DB19" i="17"/>
  <c r="DB14" i="17"/>
  <c r="DC27" i="17"/>
  <c r="DB49" i="17"/>
  <c r="AN68" i="17" l="1"/>
  <c r="AQ68" i="17"/>
  <c r="AK68" i="17"/>
  <c r="BF68" i="17"/>
  <c r="AT68" i="17"/>
  <c r="CT68" i="17" s="1"/>
  <c r="AU68" i="17"/>
  <c r="AR68" i="17"/>
  <c r="AL68" i="17"/>
  <c r="AV68" i="17"/>
  <c r="AS68" i="17"/>
  <c r="AM68" i="17"/>
  <c r="AP68" i="17"/>
  <c r="AY68" i="17"/>
  <c r="AO68" i="17"/>
  <c r="AW68" i="17"/>
  <c r="CW68" i="17" s="1"/>
  <c r="AZ68" i="17"/>
  <c r="BB68" i="17"/>
  <c r="BA68" i="17"/>
  <c r="AX68" i="17"/>
  <c r="CP68" i="17"/>
  <c r="BE68" i="17"/>
  <c r="BV162" i="22"/>
  <c r="AO64" i="22"/>
  <c r="AO165" i="22"/>
  <c r="V69" i="20"/>
  <c r="AP80" i="22"/>
  <c r="V87" i="20" s="1"/>
  <c r="BT62" i="22"/>
  <c r="T71" i="20"/>
  <c r="AN82" i="22"/>
  <c r="T89" i="20" s="1"/>
  <c r="BR64" i="22"/>
  <c r="AF69" i="20"/>
  <c r="BS80" i="22"/>
  <c r="AF87" i="20" s="1"/>
  <c r="AQ62" i="22"/>
  <c r="AQ163" i="22"/>
  <c r="AQ146" i="22"/>
  <c r="AG68" i="20"/>
  <c r="BT79" i="22"/>
  <c r="AG86" i="20" s="1"/>
  <c r="AP147" i="22"/>
  <c r="AP63" i="22"/>
  <c r="AP164" i="22"/>
  <c r="AR162" i="22"/>
  <c r="AR145" i="22"/>
  <c r="AR61" i="22"/>
  <c r="U70" i="20"/>
  <c r="BS63" i="22"/>
  <c r="AO81" i="22"/>
  <c r="U88" i="20" s="1"/>
  <c r="AQ79" i="22"/>
  <c r="BU61" i="22"/>
  <c r="BU79" i="22" s="1"/>
  <c r="AX81" i="24"/>
  <c r="CA81" i="24"/>
  <c r="AD71" i="20"/>
  <c r="BQ82" i="22"/>
  <c r="AD89" i="20" s="1"/>
  <c r="AS144" i="22"/>
  <c r="AW32" i="24"/>
  <c r="BZ32" i="24"/>
  <c r="BW144" i="22" s="1"/>
  <c r="BW145" i="22" s="1"/>
  <c r="AE70" i="20"/>
  <c r="BR81" i="22"/>
  <c r="AE88" i="20" s="1"/>
  <c r="CF70" i="22"/>
  <c r="CF69" i="22"/>
  <c r="DB105" i="17"/>
  <c r="CD27" i="17"/>
  <c r="BD50" i="17"/>
  <c r="CG68" i="22"/>
  <c r="DC105" i="17"/>
  <c r="BD13" i="17"/>
  <c r="BC59" i="17"/>
  <c r="BD44" i="17"/>
  <c r="AL112" i="22"/>
  <c r="AL123" i="22"/>
  <c r="AL28" i="22"/>
  <c r="Z68" i="22"/>
  <c r="Z152" i="22"/>
  <c r="BD45" i="17"/>
  <c r="BE67" i="22"/>
  <c r="BE151" i="22"/>
  <c r="AK112" i="22"/>
  <c r="AK123" i="22"/>
  <c r="AK28" i="22"/>
  <c r="CD13" i="17"/>
  <c r="AB150" i="22"/>
  <c r="CJ150" i="22"/>
  <c r="CJ151" i="22" s="1"/>
  <c r="CJ152" i="22" s="1"/>
  <c r="CJ153" i="22" s="1"/>
  <c r="CC59" i="17"/>
  <c r="BG150" i="22" s="1"/>
  <c r="BX67" i="22"/>
  <c r="BC69" i="22"/>
  <c r="BC153" i="22"/>
  <c r="BC70" i="22" s="1"/>
  <c r="CH67" i="22"/>
  <c r="CD26" i="17"/>
  <c r="DA79" i="17"/>
  <c r="CY79" i="17"/>
  <c r="DD105" i="17"/>
  <c r="BD27" i="17"/>
  <c r="G111" i="22"/>
  <c r="G122" i="22"/>
  <c r="G27" i="22"/>
  <c r="R34" i="20"/>
  <c r="AL39" i="22"/>
  <c r="R46" i="20" s="1"/>
  <c r="DE105" i="17"/>
  <c r="DF105" i="17"/>
  <c r="CQ105" i="17"/>
  <c r="CJ105" i="17"/>
  <c r="CR105" i="17"/>
  <c r="CS105" i="17"/>
  <c r="CV105" i="17"/>
  <c r="CL105" i="17"/>
  <c r="CU105" i="17"/>
  <c r="CM105" i="17"/>
  <c r="CT105" i="17"/>
  <c r="CK105" i="17"/>
  <c r="CW105" i="17"/>
  <c r="CO105" i="17"/>
  <c r="CX105" i="17"/>
  <c r="CN105" i="17"/>
  <c r="CP105" i="17"/>
  <c r="CY105" i="17"/>
  <c r="BD68" i="22"/>
  <c r="BD152" i="22"/>
  <c r="DE68" i="17"/>
  <c r="CQ68" i="17"/>
  <c r="CR68" i="17"/>
  <c r="DF68" i="17"/>
  <c r="CL68" i="17"/>
  <c r="CK68" i="17"/>
  <c r="CS68" i="17"/>
  <c r="CM68" i="17"/>
  <c r="CU68" i="17"/>
  <c r="CV68" i="17"/>
  <c r="CN68" i="17"/>
  <c r="DE15" i="17"/>
  <c r="CX68" i="17"/>
  <c r="DC68" i="17"/>
  <c r="DA68" i="17"/>
  <c r="CO68" i="17"/>
  <c r="DB68" i="17"/>
  <c r="CZ68" i="17"/>
  <c r="CY68" i="17"/>
  <c r="AA67" i="22"/>
  <c r="AA151" i="22"/>
  <c r="AK39" i="22"/>
  <c r="Q46" i="20" s="1"/>
  <c r="Q34" i="20"/>
  <c r="Y69" i="22"/>
  <c r="Y153" i="22"/>
  <c r="Y70" i="22" s="1"/>
  <c r="BP111" i="22"/>
  <c r="BP122" i="22"/>
  <c r="CD44" i="17"/>
  <c r="DA105" i="17"/>
  <c r="BV70" i="22"/>
  <c r="BW69" i="22"/>
  <c r="W57" i="20"/>
  <c r="CD49" i="22"/>
  <c r="L56" i="20"/>
  <c r="Q144" i="22"/>
  <c r="Q61" i="22" s="1"/>
  <c r="O163" i="22"/>
  <c r="N164" i="22"/>
  <c r="N81" i="22"/>
  <c r="M82" i="22"/>
  <c r="BV146" i="22"/>
  <c r="BA133" i="22"/>
  <c r="BA50" i="22" s="1"/>
  <c r="P145" i="22"/>
  <c r="P62" i="22" s="1"/>
  <c r="P79" i="22"/>
  <c r="U134" i="22"/>
  <c r="U51" i="22" s="1"/>
  <c r="CC51" i="22" s="1"/>
  <c r="V133" i="22"/>
  <c r="V50" i="22" s="1"/>
  <c r="N147" i="22"/>
  <c r="N64" i="22" s="1"/>
  <c r="CC134" i="22"/>
  <c r="O146" i="22"/>
  <c r="O63" i="22" s="1"/>
  <c r="O80" i="22"/>
  <c r="CD133" i="22"/>
  <c r="AZ134" i="22"/>
  <c r="AZ51" i="22" s="1"/>
  <c r="M165" i="22"/>
  <c r="BT165" i="22"/>
  <c r="CB135" i="22"/>
  <c r="AY135" i="22"/>
  <c r="AY52" i="22" s="1"/>
  <c r="T135" i="22"/>
  <c r="T52" i="22" s="1"/>
  <c r="CB52" i="22" s="1"/>
  <c r="BU147" i="22"/>
  <c r="BU164" i="22"/>
  <c r="U32" i="24"/>
  <c r="CD110" i="24"/>
  <c r="W110" i="24"/>
  <c r="AA19" i="14"/>
  <c r="CI19" i="14" s="1"/>
  <c r="DB59" i="17"/>
  <c r="DE52" i="17"/>
  <c r="AT151" i="22"/>
  <c r="AT68" i="22" s="1"/>
  <c r="BX151" i="22"/>
  <c r="BW153" i="22"/>
  <c r="O153" i="22"/>
  <c r="O70" i="22" s="1"/>
  <c r="P151" i="22"/>
  <c r="P68" i="22" s="1"/>
  <c r="P162" i="22"/>
  <c r="AS153" i="22"/>
  <c r="AS70" i="22" s="1"/>
  <c r="CE132" i="22"/>
  <c r="W132" i="22"/>
  <c r="W49" i="22" s="1"/>
  <c r="CE49" i="22" s="1"/>
  <c r="BF19" i="14"/>
  <c r="BB132" i="22"/>
  <c r="BB49" i="22" s="1"/>
  <c r="CE42" i="17"/>
  <c r="DC95" i="17" s="1"/>
  <c r="DD42" i="17"/>
  <c r="DC46" i="17"/>
  <c r="DC49" i="17"/>
  <c r="DE16" i="17"/>
  <c r="DD16" i="17"/>
  <c r="DE21" i="17"/>
  <c r="DD21" i="17"/>
  <c r="DC39" i="17"/>
  <c r="DD13" i="17"/>
  <c r="DC25" i="17"/>
  <c r="DC35" i="17"/>
  <c r="DC14" i="17"/>
  <c r="DE23" i="17"/>
  <c r="DD23" i="17"/>
  <c r="DC37" i="17"/>
  <c r="DC54" i="17"/>
  <c r="DC18" i="17"/>
  <c r="DC29" i="17"/>
  <c r="DD27" i="17"/>
  <c r="DC19" i="17"/>
  <c r="DC55" i="17"/>
  <c r="DC50" i="17"/>
  <c r="DC41" i="17"/>
  <c r="DE26" i="17"/>
  <c r="DD26" i="17"/>
  <c r="DC47" i="17"/>
  <c r="DD44" i="17"/>
  <c r="DC32" i="17"/>
  <c r="DE58" i="17"/>
  <c r="DD58" i="17"/>
  <c r="DC31" i="17"/>
  <c r="DC45" i="17"/>
  <c r="DE30" i="17"/>
  <c r="DD30" i="17"/>
  <c r="BW162" i="22" l="1"/>
  <c r="AE71" i="20"/>
  <c r="BR82" i="22"/>
  <c r="AE89" i="20" s="1"/>
  <c r="AQ80" i="22"/>
  <c r="BU62" i="22"/>
  <c r="BU80" i="22" s="1"/>
  <c r="AT144" i="22"/>
  <c r="AX32" i="24"/>
  <c r="CA32" i="24"/>
  <c r="BX144" i="22" s="1"/>
  <c r="BX145" i="22" s="1"/>
  <c r="AR79" i="22"/>
  <c r="BV61" i="22"/>
  <c r="BV79" i="22" s="1"/>
  <c r="V70" i="20"/>
  <c r="BT63" i="22"/>
  <c r="AP81" i="22"/>
  <c r="V88" i="20" s="1"/>
  <c r="AS145" i="22"/>
  <c r="AS61" i="22"/>
  <c r="AS162" i="22"/>
  <c r="AY81" i="24"/>
  <c r="CB81" i="24"/>
  <c r="AF70" i="20"/>
  <c r="BS81" i="22"/>
  <c r="AF88" i="20" s="1"/>
  <c r="AR62" i="22"/>
  <c r="AR163" i="22"/>
  <c r="AR146" i="22"/>
  <c r="AP64" i="22"/>
  <c r="AP165" i="22"/>
  <c r="AQ147" i="22"/>
  <c r="AQ63" i="22"/>
  <c r="AQ164" i="22"/>
  <c r="AG69" i="20"/>
  <c r="BT80" i="22"/>
  <c r="AG87" i="20" s="1"/>
  <c r="U71" i="20"/>
  <c r="BS64" i="22"/>
  <c r="AO82" i="22"/>
  <c r="U89" i="20" s="1"/>
  <c r="CG70" i="22"/>
  <c r="CI67" i="22"/>
  <c r="CG69" i="22"/>
  <c r="R28" i="25"/>
  <c r="G112" i="22"/>
  <c r="G123" i="22"/>
  <c r="G28" i="22"/>
  <c r="BE27" i="17"/>
  <c r="DD79" i="17"/>
  <c r="CQ79" i="17"/>
  <c r="DF79" i="17"/>
  <c r="DE79" i="17"/>
  <c r="CR79" i="17"/>
  <c r="CS79" i="17"/>
  <c r="CK79" i="17"/>
  <c r="CL79" i="17"/>
  <c r="CN79" i="17"/>
  <c r="CT79" i="17"/>
  <c r="CO79" i="17"/>
  <c r="CM79" i="17"/>
  <c r="CU79" i="17"/>
  <c r="CV79" i="17"/>
  <c r="CX79" i="17"/>
  <c r="CW79" i="17"/>
  <c r="DB79" i="17"/>
  <c r="CP79" i="17"/>
  <c r="BF67" i="22"/>
  <c r="BF151" i="22"/>
  <c r="Q35" i="20"/>
  <c r="AK40" i="22"/>
  <c r="Q47" i="20" s="1"/>
  <c r="BE68" i="22"/>
  <c r="BE152" i="22"/>
  <c r="CH68" i="22"/>
  <c r="BE44" i="17"/>
  <c r="BE50" i="17"/>
  <c r="DD103" i="17"/>
  <c r="CP103" i="17"/>
  <c r="DE95" i="17"/>
  <c r="CK95" i="17"/>
  <c r="CQ95" i="17"/>
  <c r="DF95" i="17"/>
  <c r="CL95" i="17"/>
  <c r="CT95" i="17"/>
  <c r="CV95" i="17"/>
  <c r="CR95" i="17"/>
  <c r="CS95" i="17"/>
  <c r="CU95" i="17"/>
  <c r="CM95" i="17"/>
  <c r="CW95" i="17"/>
  <c r="CN95" i="17"/>
  <c r="CP95" i="17"/>
  <c r="CZ95" i="17"/>
  <c r="CO95" i="17"/>
  <c r="CX95" i="17"/>
  <c r="CY95" i="17"/>
  <c r="DA95" i="17"/>
  <c r="AA68" i="22"/>
  <c r="AA152" i="22"/>
  <c r="BD69" i="22"/>
  <c r="BD153" i="22"/>
  <c r="BD70" i="22" s="1"/>
  <c r="DD95" i="17"/>
  <c r="CZ79" i="17"/>
  <c r="AB67" i="22"/>
  <c r="AB151" i="22"/>
  <c r="R35" i="20"/>
  <c r="AL40" i="22"/>
  <c r="R47" i="20" s="1"/>
  <c r="CE27" i="17"/>
  <c r="BP112" i="22"/>
  <c r="BP123" i="22"/>
  <c r="Q28" i="25"/>
  <c r="CD59" i="17"/>
  <c r="BH150" i="22" s="1"/>
  <c r="F34" i="20"/>
  <c r="G39" i="22"/>
  <c r="F46" i="20" s="1"/>
  <c r="BO27" i="22"/>
  <c r="AK113" i="22"/>
  <c r="AK124" i="22"/>
  <c r="AK29" i="22"/>
  <c r="BE45" i="17"/>
  <c r="DC98" i="17" s="1"/>
  <c r="AC150" i="22"/>
  <c r="CK150" i="22"/>
  <c r="CK151" i="22" s="1"/>
  <c r="CK152" i="22" s="1"/>
  <c r="CK153" i="22" s="1"/>
  <c r="BE13" i="17"/>
  <c r="BD59" i="17"/>
  <c r="DB98" i="17"/>
  <c r="CE44" i="17"/>
  <c r="Q40" i="25"/>
  <c r="R40" i="25"/>
  <c r="DC79" i="17"/>
  <c r="CE13" i="17"/>
  <c r="CE59" i="17" s="1"/>
  <c r="BI150" i="22" s="1"/>
  <c r="Z69" i="22"/>
  <c r="Z153" i="22"/>
  <c r="Z70" i="22" s="1"/>
  <c r="AL113" i="22"/>
  <c r="AL124" i="22"/>
  <c r="AL29" i="22"/>
  <c r="DC103" i="17"/>
  <c r="DB95" i="17"/>
  <c r="BX68" i="22"/>
  <c r="BW70" i="22"/>
  <c r="AH56" i="20"/>
  <c r="W58" i="20"/>
  <c r="CD50" i="22"/>
  <c r="L57" i="20"/>
  <c r="Q162" i="22"/>
  <c r="Q145" i="22"/>
  <c r="Q62" i="22" s="1"/>
  <c r="Q79" i="22"/>
  <c r="R144" i="22"/>
  <c r="R61" i="22" s="1"/>
  <c r="BV147" i="22"/>
  <c r="O164" i="22"/>
  <c r="BV164" i="22"/>
  <c r="N82" i="22"/>
  <c r="BW163" i="22"/>
  <c r="BW146" i="22"/>
  <c r="N165" i="22"/>
  <c r="BU165" i="22"/>
  <c r="CC135" i="22"/>
  <c r="V134" i="22"/>
  <c r="V51" i="22" s="1"/>
  <c r="P146" i="22"/>
  <c r="P63" i="22" s="1"/>
  <c r="P80" i="22"/>
  <c r="W133" i="22"/>
  <c r="W50" i="22" s="1"/>
  <c r="CE50" i="22" s="1"/>
  <c r="CE133" i="22"/>
  <c r="O147" i="22"/>
  <c r="O64" i="22" s="1"/>
  <c r="O81" i="22"/>
  <c r="BB133" i="22"/>
  <c r="BB50" i="22" s="1"/>
  <c r="AZ135" i="22"/>
  <c r="AZ52" i="22" s="1"/>
  <c r="CD134" i="22"/>
  <c r="U135" i="22"/>
  <c r="U52" i="22" s="1"/>
  <c r="CC52" i="22" s="1"/>
  <c r="BA134" i="22"/>
  <c r="BA51" i="22" s="1"/>
  <c r="V32" i="24"/>
  <c r="CE110" i="24"/>
  <c r="X110" i="24"/>
  <c r="AB19" i="14"/>
  <c r="CJ19" i="14" s="1"/>
  <c r="DC59" i="17"/>
  <c r="P152" i="22"/>
  <c r="P69" i="22" s="1"/>
  <c r="P163" i="22"/>
  <c r="AT152" i="22"/>
  <c r="AT69" i="22" s="1"/>
  <c r="BX152" i="22"/>
  <c r="BG19" i="14"/>
  <c r="BC132" i="22"/>
  <c r="BC49" i="22" s="1"/>
  <c r="CF132" i="22"/>
  <c r="X132" i="22"/>
  <c r="X49" i="22" s="1"/>
  <c r="CF49" i="22" s="1"/>
  <c r="DE42" i="17"/>
  <c r="DE13" i="17"/>
  <c r="DD46" i="17"/>
  <c r="DE46" i="17"/>
  <c r="DE45" i="17"/>
  <c r="DD45" i="17"/>
  <c r="DE31" i="17"/>
  <c r="DD31" i="17"/>
  <c r="DE32" i="17"/>
  <c r="DD32" i="17"/>
  <c r="DE47" i="17"/>
  <c r="DD47" i="17"/>
  <c r="DE41" i="17"/>
  <c r="DD41" i="17"/>
  <c r="DE55" i="17"/>
  <c r="DD55" i="17"/>
  <c r="DE18" i="17"/>
  <c r="DD18" i="17"/>
  <c r="DE37" i="17"/>
  <c r="DD37" i="17"/>
  <c r="DE14" i="17"/>
  <c r="DD14" i="17"/>
  <c r="DE25" i="17"/>
  <c r="DD25" i="17"/>
  <c r="DE39" i="17"/>
  <c r="DD39" i="17"/>
  <c r="DE50" i="17"/>
  <c r="DD50" i="17"/>
  <c r="DE19" i="17"/>
  <c r="DD19" i="17"/>
  <c r="DE29" i="17"/>
  <c r="DD29" i="17"/>
  <c r="DE54" i="17"/>
  <c r="DD54" i="17"/>
  <c r="DE35" i="17"/>
  <c r="DD35" i="17"/>
  <c r="DE49" i="17"/>
  <c r="DD49" i="17"/>
  <c r="DD59" i="17" s="1"/>
  <c r="BX162" i="22" l="1"/>
  <c r="AR80" i="22"/>
  <c r="BV62" i="22"/>
  <c r="BV80" i="22" s="1"/>
  <c r="AQ81" i="22"/>
  <c r="BU63" i="22"/>
  <c r="BU81" i="22" s="1"/>
  <c r="AR147" i="22"/>
  <c r="AR63" i="22"/>
  <c r="AR164" i="22"/>
  <c r="BW61" i="22"/>
  <c r="BW79" i="22" s="1"/>
  <c r="AS79" i="22"/>
  <c r="AG70" i="20"/>
  <c r="BT81" i="22"/>
  <c r="AG88" i="20" s="1"/>
  <c r="AQ64" i="22"/>
  <c r="AQ165" i="22"/>
  <c r="AS146" i="22"/>
  <c r="AS62" i="22"/>
  <c r="AS163" i="22"/>
  <c r="AU144" i="22"/>
  <c r="AY32" i="24"/>
  <c r="CB32" i="24"/>
  <c r="BY144" i="22" s="1"/>
  <c r="AZ81" i="24"/>
  <c r="CC81" i="24"/>
  <c r="AT145" i="22"/>
  <c r="AT61" i="22"/>
  <c r="AT162" i="22"/>
  <c r="AF71" i="20"/>
  <c r="BS82" i="22"/>
  <c r="AF89" i="20" s="1"/>
  <c r="V71" i="20"/>
  <c r="AP82" i="22"/>
  <c r="V89" i="20" s="1"/>
  <c r="BT64" i="22"/>
  <c r="CH69" i="22"/>
  <c r="CH70" i="22"/>
  <c r="CJ67" i="22"/>
  <c r="CI68" i="22"/>
  <c r="BC112" i="17"/>
  <c r="AC110" i="22" s="1"/>
  <c r="BG67" i="22"/>
  <c r="BG151" i="22"/>
  <c r="F28" i="25"/>
  <c r="R41" i="25"/>
  <c r="Q29" i="25"/>
  <c r="CJ79" i="17"/>
  <c r="DD80" i="17"/>
  <c r="G113" i="22"/>
  <c r="G124" i="22"/>
  <c r="G29" i="22"/>
  <c r="AL125" i="22"/>
  <c r="AL30" i="22"/>
  <c r="CD112" i="17"/>
  <c r="BH110" i="22" s="1"/>
  <c r="DC97" i="17"/>
  <c r="BE59" i="17"/>
  <c r="DD98" i="17"/>
  <c r="AK125" i="22"/>
  <c r="AK30" i="22"/>
  <c r="BJ112" i="17"/>
  <c r="AN110" i="22" s="1"/>
  <c r="BZ112" i="17"/>
  <c r="BD110" i="22" s="1"/>
  <c r="DC80" i="17"/>
  <c r="R29" i="25"/>
  <c r="CP80" i="17"/>
  <c r="DE103" i="17"/>
  <c r="CQ103" i="17"/>
  <c r="DF103" i="17"/>
  <c r="CR103" i="17"/>
  <c r="CJ103" i="17"/>
  <c r="CS103" i="17"/>
  <c r="CT103" i="17"/>
  <c r="CU103" i="17"/>
  <c r="CL103" i="17"/>
  <c r="CN103" i="17"/>
  <c r="CM103" i="17"/>
  <c r="CK103" i="17"/>
  <c r="CV103" i="17"/>
  <c r="CY103" i="17"/>
  <c r="CW103" i="17"/>
  <c r="CZ103" i="17"/>
  <c r="DA103" i="17"/>
  <c r="CO103" i="17"/>
  <c r="DB103" i="17"/>
  <c r="CX103" i="17"/>
  <c r="BE69" i="22"/>
  <c r="BE153" i="22"/>
  <c r="BE70" i="22" s="1"/>
  <c r="BF68" i="22"/>
  <c r="BF152" i="22"/>
  <c r="BI112" i="17"/>
  <c r="AM110" i="22" s="1"/>
  <c r="CI79" i="17"/>
  <c r="DE80" i="17"/>
  <c r="CQ80" i="17"/>
  <c r="DF80" i="17"/>
  <c r="CR80" i="17"/>
  <c r="CL80" i="17"/>
  <c r="CK80" i="17"/>
  <c r="CS80" i="17"/>
  <c r="CM80" i="17"/>
  <c r="CT80" i="17"/>
  <c r="CN80" i="17"/>
  <c r="CV80" i="17"/>
  <c r="CU80" i="17"/>
  <c r="CW80" i="17"/>
  <c r="CX80" i="17"/>
  <c r="CZ80" i="17"/>
  <c r="CO80" i="17"/>
  <c r="DE27" i="17"/>
  <c r="CY80" i="17"/>
  <c r="CX97" i="17"/>
  <c r="CE112" i="17"/>
  <c r="BI110" i="22" s="1"/>
  <c r="CF112" i="17"/>
  <c r="BJ110" i="22" s="1"/>
  <c r="BQ112" i="17"/>
  <c r="AU110" i="22" s="1"/>
  <c r="BR112" i="17"/>
  <c r="AV110" i="22" s="1"/>
  <c r="BK112" i="17"/>
  <c r="AO110" i="22" s="1"/>
  <c r="BN112" i="17"/>
  <c r="AR110" i="22" s="1"/>
  <c r="BT112" i="17"/>
  <c r="AX110" i="22" s="1"/>
  <c r="BL112" i="17"/>
  <c r="AP110" i="22" s="1"/>
  <c r="BM112" i="17"/>
  <c r="AQ110" i="22" s="1"/>
  <c r="BS112" i="17"/>
  <c r="AW110" i="22" s="1"/>
  <c r="BV112" i="17"/>
  <c r="AZ110" i="22" s="1"/>
  <c r="BU112" i="17"/>
  <c r="AY110" i="22" s="1"/>
  <c r="BO112" i="17"/>
  <c r="AS110" i="22" s="1"/>
  <c r="BP112" i="17"/>
  <c r="AT110" i="22" s="1"/>
  <c r="BY112" i="17"/>
  <c r="BC110" i="22" s="1"/>
  <c r="CC112" i="17"/>
  <c r="BG110" i="22" s="1"/>
  <c r="BW112" i="17"/>
  <c r="BA110" i="22" s="1"/>
  <c r="BX112" i="17"/>
  <c r="BB110" i="22" s="1"/>
  <c r="DE98" i="17"/>
  <c r="CQ98" i="17"/>
  <c r="CK98" i="17"/>
  <c r="DF98" i="17"/>
  <c r="CM98" i="17"/>
  <c r="CL98" i="17"/>
  <c r="CR98" i="17"/>
  <c r="CS98" i="17"/>
  <c r="CN98" i="17"/>
  <c r="CT98" i="17"/>
  <c r="CO98" i="17"/>
  <c r="CV98" i="17"/>
  <c r="CU98" i="17"/>
  <c r="CP98" i="17"/>
  <c r="DA98" i="17"/>
  <c r="CZ98" i="17"/>
  <c r="CW98" i="17"/>
  <c r="CY98" i="17"/>
  <c r="CX98" i="17"/>
  <c r="AB34" i="20"/>
  <c r="AB28" i="25" s="1"/>
  <c r="BO39" i="22"/>
  <c r="AB46" i="20" s="1"/>
  <c r="BP113" i="22"/>
  <c r="BP125" i="22" s="1"/>
  <c r="BP124" i="22"/>
  <c r="CY97" i="17"/>
  <c r="AB68" i="22"/>
  <c r="AB152" i="22"/>
  <c r="DA80" i="17"/>
  <c r="CB112" i="17"/>
  <c r="BF110" i="22" s="1"/>
  <c r="DD97" i="17"/>
  <c r="F35" i="20"/>
  <c r="G40" i="22"/>
  <c r="F47" i="20" s="1"/>
  <c r="BO28" i="22"/>
  <c r="R36" i="20"/>
  <c r="AL41" i="22"/>
  <c r="R48" i="20" s="1"/>
  <c r="CL150" i="22"/>
  <c r="CL151" i="22" s="1"/>
  <c r="CL152" i="22" s="1"/>
  <c r="CL153" i="22" s="1"/>
  <c r="AD150" i="22"/>
  <c r="AC67" i="22"/>
  <c r="AC151" i="22"/>
  <c r="AK41" i="22"/>
  <c r="Q48" i="20" s="1"/>
  <c r="Q36" i="20"/>
  <c r="F40" i="25"/>
  <c r="CP97" i="17"/>
  <c r="AA69" i="22"/>
  <c r="AA153" i="22"/>
  <c r="AA70" i="22" s="1"/>
  <c r="DE97" i="17"/>
  <c r="CK97" i="17"/>
  <c r="CQ97" i="17"/>
  <c r="CL97" i="17"/>
  <c r="DF97" i="17"/>
  <c r="CR97" i="17"/>
  <c r="CW97" i="17"/>
  <c r="CT97" i="17"/>
  <c r="CS97" i="17"/>
  <c r="CU97" i="17"/>
  <c r="CM97" i="17"/>
  <c r="CN97" i="17"/>
  <c r="DA97" i="17"/>
  <c r="CO97" i="17"/>
  <c r="CZ97" i="17"/>
  <c r="DB97" i="17"/>
  <c r="DE44" i="17"/>
  <c r="CV97" i="17"/>
  <c r="Q41" i="25"/>
  <c r="DB80" i="17"/>
  <c r="CA112" i="17"/>
  <c r="BE110" i="22" s="1"/>
  <c r="Q146" i="22"/>
  <c r="Q63" i="22" s="1"/>
  <c r="BW147" i="22"/>
  <c r="BW165" i="22" s="1"/>
  <c r="BX69" i="22"/>
  <c r="W59" i="20"/>
  <c r="AH57" i="20"/>
  <c r="CD51" i="22"/>
  <c r="L58" i="20"/>
  <c r="Q163" i="22"/>
  <c r="Q80" i="22"/>
  <c r="R162" i="22"/>
  <c r="R145" i="22"/>
  <c r="R62" i="22" s="1"/>
  <c r="R79" i="22"/>
  <c r="S144" i="22"/>
  <c r="S61" i="22" s="1"/>
  <c r="BV165" i="22"/>
  <c r="BX163" i="22"/>
  <c r="O82" i="22"/>
  <c r="BW164" i="22"/>
  <c r="BC133" i="22"/>
  <c r="BC50" i="22" s="1"/>
  <c r="BA135" i="22"/>
  <c r="BA52" i="22" s="1"/>
  <c r="O165" i="22"/>
  <c r="V135" i="22"/>
  <c r="V52" i="22" s="1"/>
  <c r="CE134" i="22"/>
  <c r="P147" i="22"/>
  <c r="P64" i="22" s="1"/>
  <c r="P81" i="22"/>
  <c r="X133" i="22"/>
  <c r="X50" i="22" s="1"/>
  <c r="CF50" i="22" s="1"/>
  <c r="CD135" i="22"/>
  <c r="CF133" i="22"/>
  <c r="BB134" i="22"/>
  <c r="BB51" i="22" s="1"/>
  <c r="W134" i="22"/>
  <c r="W51" i="22" s="1"/>
  <c r="CE51" i="22" s="1"/>
  <c r="BX146" i="22"/>
  <c r="W32" i="24"/>
  <c r="Y110" i="24"/>
  <c r="CF110" i="24"/>
  <c r="AC19" i="14"/>
  <c r="CK19" i="14" s="1"/>
  <c r="AT153" i="22"/>
  <c r="AT70" i="22" s="1"/>
  <c r="P153" i="22"/>
  <c r="P70" i="22" s="1"/>
  <c r="P164" i="22"/>
  <c r="BX153" i="22"/>
  <c r="CG132" i="22"/>
  <c r="Y132" i="22"/>
  <c r="Y49" i="22" s="1"/>
  <c r="CG49" i="22" s="1"/>
  <c r="BH19" i="14"/>
  <c r="BD132" i="22"/>
  <c r="BD49" i="22" s="1"/>
  <c r="DE59" i="17"/>
  <c r="AB40" i="25" l="1"/>
  <c r="AU162" i="22"/>
  <c r="AU145" i="22"/>
  <c r="AU61" i="22"/>
  <c r="BA81" i="24"/>
  <c r="CD81" i="24"/>
  <c r="AQ82" i="22"/>
  <c r="BU64" i="22"/>
  <c r="BU82" i="22" s="1"/>
  <c r="AR81" i="22"/>
  <c r="BV63" i="22"/>
  <c r="BV81" i="22" s="1"/>
  <c r="AT79" i="22"/>
  <c r="BX61" i="22"/>
  <c r="BX79" i="22" s="1"/>
  <c r="BY162" i="22"/>
  <c r="BY145" i="22"/>
  <c r="AS80" i="22"/>
  <c r="BW62" i="22"/>
  <c r="BW80" i="22" s="1"/>
  <c r="AR64" i="22"/>
  <c r="AR165" i="22"/>
  <c r="BT82" i="22"/>
  <c r="AG89" i="20" s="1"/>
  <c r="AG71" i="20"/>
  <c r="AT62" i="22"/>
  <c r="AT146" i="22"/>
  <c r="AT163" i="22"/>
  <c r="AZ32" i="24"/>
  <c r="AV144" i="22"/>
  <c r="CC32" i="24"/>
  <c r="BZ144" i="22" s="1"/>
  <c r="AS147" i="22"/>
  <c r="AS63" i="22"/>
  <c r="AS164" i="22"/>
  <c r="CI70" i="22"/>
  <c r="CI69" i="22"/>
  <c r="CK67" i="22"/>
  <c r="CJ68" i="22"/>
  <c r="AN111" i="22"/>
  <c r="AN122" i="22"/>
  <c r="AN27" i="22"/>
  <c r="BD111" i="22"/>
  <c r="BD122" i="22"/>
  <c r="BD27" i="22"/>
  <c r="BD39" i="22" s="1"/>
  <c r="Q30" i="25"/>
  <c r="BH67" i="22"/>
  <c r="BH151" i="22"/>
  <c r="R30" i="25"/>
  <c r="F29" i="25"/>
  <c r="BB111" i="22"/>
  <c r="BB122" i="22"/>
  <c r="BB27" i="22"/>
  <c r="BB39" i="22" s="1"/>
  <c r="AT111" i="22"/>
  <c r="AT122" i="22"/>
  <c r="AT27" i="22"/>
  <c r="AT39" i="22" s="1"/>
  <c r="AW111" i="22"/>
  <c r="AW122" i="22"/>
  <c r="AW27" i="22"/>
  <c r="AW39" i="22" s="1"/>
  <c r="AR111" i="22"/>
  <c r="AR122" i="22"/>
  <c r="AR27" i="22"/>
  <c r="AR39" i="22" s="1"/>
  <c r="BJ111" i="22"/>
  <c r="BJ122" i="22"/>
  <c r="BJ27" i="22"/>
  <c r="BF69" i="22"/>
  <c r="BF153" i="22"/>
  <c r="BF70" i="22" s="1"/>
  <c r="DA66" i="17"/>
  <c r="DA112" i="17" s="1"/>
  <c r="CJ110" i="22" s="1"/>
  <c r="BA112" i="17"/>
  <c r="AA110" i="22" s="1"/>
  <c r="CY66" i="17"/>
  <c r="CY112" i="17" s="1"/>
  <c r="CH110" i="22" s="1"/>
  <c r="AY112" i="17"/>
  <c r="Y110" i="22" s="1"/>
  <c r="CP66" i="17"/>
  <c r="CP112" i="17" s="1"/>
  <c r="BY110" i="22" s="1"/>
  <c r="AP112" i="17"/>
  <c r="P110" i="22" s="1"/>
  <c r="CM66" i="17"/>
  <c r="CM112" i="17" s="1"/>
  <c r="BV110" i="22" s="1"/>
  <c r="AM112" i="17"/>
  <c r="M110" i="22" s="1"/>
  <c r="CQ66" i="17"/>
  <c r="CQ112" i="17" s="1"/>
  <c r="BZ110" i="22" s="1"/>
  <c r="AQ112" i="17"/>
  <c r="Q110" i="22" s="1"/>
  <c r="DD66" i="17"/>
  <c r="DD112" i="17" s="1"/>
  <c r="CM110" i="22" s="1"/>
  <c r="AX112" i="17"/>
  <c r="X110" i="22" s="1"/>
  <c r="BE111" i="22"/>
  <c r="BE122" i="22"/>
  <c r="BE27" i="22"/>
  <c r="BE39" i="22" s="1"/>
  <c r="Q42" i="25"/>
  <c r="AD67" i="22"/>
  <c r="AD151" i="22"/>
  <c r="AB69" i="22"/>
  <c r="AB153" i="22"/>
  <c r="AB70" i="22" s="1"/>
  <c r="BA111" i="22"/>
  <c r="BA122" i="22"/>
  <c r="BA27" i="22"/>
  <c r="BA39" i="22" s="1"/>
  <c r="AS111" i="22"/>
  <c r="AS122" i="22"/>
  <c r="AS27" i="22"/>
  <c r="AS39" i="22" s="1"/>
  <c r="AQ111" i="22"/>
  <c r="AQ122" i="22"/>
  <c r="AQ27" i="22"/>
  <c r="AQ39" i="22" s="1"/>
  <c r="AO111" i="22"/>
  <c r="AO122" i="22"/>
  <c r="AO27" i="22"/>
  <c r="BI111" i="22"/>
  <c r="BI122" i="22"/>
  <c r="BI27" i="22"/>
  <c r="BI39" i="22" s="1"/>
  <c r="CH103" i="17"/>
  <c r="CH112" i="17" s="1"/>
  <c r="BQ110" i="22" s="1"/>
  <c r="AH112" i="17"/>
  <c r="H110" i="22" s="1"/>
  <c r="CW66" i="17"/>
  <c r="CW112" i="17" s="1"/>
  <c r="CF110" i="22" s="1"/>
  <c r="AW112" i="17"/>
  <c r="W110" i="22" s="1"/>
  <c r="CU66" i="17"/>
  <c r="CU112" i="17" s="1"/>
  <c r="CD110" i="22" s="1"/>
  <c r="AU112" i="17"/>
  <c r="U110" i="22" s="1"/>
  <c r="CN66" i="17"/>
  <c r="CN112" i="17" s="1"/>
  <c r="BW110" i="22" s="1"/>
  <c r="AN112" i="17"/>
  <c r="N110" i="22" s="1"/>
  <c r="CR66" i="17"/>
  <c r="CR112" i="17" s="1"/>
  <c r="CA110" i="22" s="1"/>
  <c r="AR112" i="17"/>
  <c r="R110" i="22" s="1"/>
  <c r="DE66" i="17"/>
  <c r="DE112" i="17" s="1"/>
  <c r="CN110" i="22" s="1"/>
  <c r="BE112" i="17"/>
  <c r="AE110" i="22" s="1"/>
  <c r="BH111" i="22"/>
  <c r="BH122" i="22"/>
  <c r="BH27" i="22"/>
  <c r="BH39" i="22" s="1"/>
  <c r="F36" i="20"/>
  <c r="G41" i="22"/>
  <c r="F48" i="20" s="1"/>
  <c r="BO29" i="22"/>
  <c r="BG68" i="22"/>
  <c r="BG152" i="22"/>
  <c r="CX66" i="17"/>
  <c r="CX112" i="17" s="1"/>
  <c r="CG110" i="22" s="1"/>
  <c r="AC68" i="22"/>
  <c r="AC152" i="22"/>
  <c r="AB35" i="20"/>
  <c r="AB29" i="25" s="1"/>
  <c r="BO40" i="22"/>
  <c r="AB47" i="20" s="1"/>
  <c r="BF111" i="22"/>
  <c r="BF122" i="22"/>
  <c r="BF27" i="22"/>
  <c r="BF39" i="22" s="1"/>
  <c r="BG111" i="22"/>
  <c r="BG122" i="22"/>
  <c r="BG27" i="22"/>
  <c r="BG39" i="22" s="1"/>
  <c r="AY111" i="22"/>
  <c r="AY122" i="22"/>
  <c r="AY27" i="22"/>
  <c r="AY39" i="22" s="1"/>
  <c r="AP111" i="22"/>
  <c r="AP122" i="22"/>
  <c r="AP27" i="22"/>
  <c r="AV111" i="22"/>
  <c r="AV122" i="22"/>
  <c r="AV27" i="22"/>
  <c r="AV39" i="22" s="1"/>
  <c r="CJ80" i="17"/>
  <c r="CJ112" i="17" s="1"/>
  <c r="BS110" i="22" s="1"/>
  <c r="AJ112" i="17"/>
  <c r="J110" i="22" s="1"/>
  <c r="CI103" i="17"/>
  <c r="CI112" i="17" s="1"/>
  <c r="BR110" i="22" s="1"/>
  <c r="AI112" i="17"/>
  <c r="I110" i="22" s="1"/>
  <c r="CZ66" i="17"/>
  <c r="CZ112" i="17" s="1"/>
  <c r="CI110" i="22" s="1"/>
  <c r="AZ112" i="17"/>
  <c r="Z110" i="22" s="1"/>
  <c r="AE150" i="22"/>
  <c r="CM150" i="22"/>
  <c r="CM151" i="22" s="1"/>
  <c r="CO66" i="17"/>
  <c r="CO112" i="17" s="1"/>
  <c r="BX110" i="22" s="1"/>
  <c r="AO112" i="17"/>
  <c r="O110" i="22" s="1"/>
  <c r="CS66" i="17"/>
  <c r="CS112" i="17" s="1"/>
  <c r="CB110" i="22" s="1"/>
  <c r="AS112" i="17"/>
  <c r="S110" i="22" s="1"/>
  <c r="DF66" i="17"/>
  <c r="DF112" i="17" s="1"/>
  <c r="BF112" i="17"/>
  <c r="AF110" i="22" s="1"/>
  <c r="R37" i="20"/>
  <c r="AL42" i="22"/>
  <c r="R49" i="20" s="1"/>
  <c r="AC111" i="22"/>
  <c r="AC122" i="22"/>
  <c r="AC27" i="22"/>
  <c r="R42" i="25"/>
  <c r="F41" i="25"/>
  <c r="BC111" i="22"/>
  <c r="BC122" i="22"/>
  <c r="BC27" i="22"/>
  <c r="BC39" i="22" s="1"/>
  <c r="AZ111" i="22"/>
  <c r="AZ122" i="22"/>
  <c r="AZ27" i="22"/>
  <c r="AX111" i="22"/>
  <c r="AX122" i="22"/>
  <c r="AX27" i="22"/>
  <c r="AX39" i="22" s="1"/>
  <c r="AU111" i="22"/>
  <c r="AU122" i="22"/>
  <c r="AU27" i="22"/>
  <c r="AU39" i="22" s="1"/>
  <c r="AM111" i="22"/>
  <c r="AM122" i="22"/>
  <c r="AM27" i="22"/>
  <c r="AK42" i="22"/>
  <c r="Q49" i="20" s="1"/>
  <c r="Q37" i="20"/>
  <c r="CV66" i="17"/>
  <c r="CV112" i="17" s="1"/>
  <c r="CE110" i="22" s="1"/>
  <c r="AV112" i="17"/>
  <c r="V110" i="22" s="1"/>
  <c r="DB66" i="17"/>
  <c r="DB112" i="17" s="1"/>
  <c r="CK110" i="22" s="1"/>
  <c r="BB112" i="17"/>
  <c r="AB110" i="22" s="1"/>
  <c r="CT66" i="17"/>
  <c r="CT112" i="17" s="1"/>
  <c r="CC110" i="22" s="1"/>
  <c r="AT112" i="17"/>
  <c r="T110" i="22" s="1"/>
  <c r="CL66" i="17"/>
  <c r="CL112" i="17" s="1"/>
  <c r="BU110" i="22" s="1"/>
  <c r="AL112" i="17"/>
  <c r="L110" i="22" s="1"/>
  <c r="CK66" i="17"/>
  <c r="CK112" i="17" s="1"/>
  <c r="BT110" i="22" s="1"/>
  <c r="AK112" i="17"/>
  <c r="K110" i="22" s="1"/>
  <c r="G125" i="22"/>
  <c r="G30" i="22"/>
  <c r="BD112" i="17"/>
  <c r="AD110" i="22" s="1"/>
  <c r="DC66" i="17"/>
  <c r="DC112" i="17" s="1"/>
  <c r="CL110" i="22" s="1"/>
  <c r="Q81" i="22"/>
  <c r="Q164" i="22"/>
  <c r="BX70" i="22"/>
  <c r="Q147" i="22"/>
  <c r="Q64" i="22" s="1"/>
  <c r="AH58" i="20"/>
  <c r="CD52" i="22"/>
  <c r="L59" i="20"/>
  <c r="R163" i="22"/>
  <c r="R146" i="22"/>
  <c r="R63" i="22" s="1"/>
  <c r="S79" i="22"/>
  <c r="R80" i="22"/>
  <c r="S162" i="22"/>
  <c r="S145" i="22"/>
  <c r="S62" i="22" s="1"/>
  <c r="T144" i="22"/>
  <c r="T61" i="22" s="1"/>
  <c r="P165" i="22"/>
  <c r="CM152" i="22"/>
  <c r="P82" i="22"/>
  <c r="CG133" i="22"/>
  <c r="X134" i="22"/>
  <c r="X51" i="22" s="1"/>
  <c r="CF51" i="22" s="1"/>
  <c r="W135" i="22"/>
  <c r="W52" i="22" s="1"/>
  <c r="CE52" i="22" s="1"/>
  <c r="CF134" i="22"/>
  <c r="CE135" i="22"/>
  <c r="Y133" i="22"/>
  <c r="Y50" i="22" s="1"/>
  <c r="CG50" i="22" s="1"/>
  <c r="BX147" i="22"/>
  <c r="BD133" i="22"/>
  <c r="BD50" i="22" s="1"/>
  <c r="BX164" i="22"/>
  <c r="BB135" i="22"/>
  <c r="BB52" i="22" s="1"/>
  <c r="BC134" i="22"/>
  <c r="BC51" i="22" s="1"/>
  <c r="X32" i="24"/>
  <c r="CG110" i="24"/>
  <c r="Z110" i="24"/>
  <c r="AD19" i="14"/>
  <c r="CL19" i="14" s="1"/>
  <c r="BI19" i="14"/>
  <c r="BE132" i="22"/>
  <c r="BE49" i="22" s="1"/>
  <c r="CH132" i="22"/>
  <c r="Z132" i="22"/>
  <c r="Z49" i="22" s="1"/>
  <c r="CH49" i="22" s="1"/>
  <c r="AB41" i="25" l="1"/>
  <c r="AV61" i="22"/>
  <c r="AV162" i="22"/>
  <c r="AV145" i="22"/>
  <c r="BZ145" i="22"/>
  <c r="BZ162" i="22"/>
  <c r="AT63" i="22"/>
  <c r="AT147" i="22"/>
  <c r="AT164" i="22"/>
  <c r="AU79" i="22"/>
  <c r="BY61" i="22"/>
  <c r="BY79" i="22" s="1"/>
  <c r="AS81" i="22"/>
  <c r="BW63" i="22"/>
  <c r="BW81" i="22" s="1"/>
  <c r="AW144" i="22"/>
  <c r="BA32" i="24"/>
  <c r="CD32" i="24"/>
  <c r="CA144" i="22" s="1"/>
  <c r="AR82" i="22"/>
  <c r="BV64" i="22"/>
  <c r="BV82" i="22" s="1"/>
  <c r="BX62" i="22"/>
  <c r="BX80" i="22" s="1"/>
  <c r="AT80" i="22"/>
  <c r="BY146" i="22"/>
  <c r="BY163" i="22"/>
  <c r="AU62" i="22"/>
  <c r="AU163" i="22"/>
  <c r="AU146" i="22"/>
  <c r="AS64" i="22"/>
  <c r="AS165" i="22"/>
  <c r="BB81" i="24"/>
  <c r="CE81" i="24"/>
  <c r="CL67" i="22"/>
  <c r="CJ70" i="22"/>
  <c r="CJ69" i="22"/>
  <c r="BR111" i="22"/>
  <c r="BR122" i="22"/>
  <c r="BS111" i="22"/>
  <c r="BS122" i="22"/>
  <c r="AB111" i="22"/>
  <c r="AB122" i="22"/>
  <c r="AB27" i="22"/>
  <c r="AB36" i="26"/>
  <c r="Q31" i="25"/>
  <c r="AB16" i="26"/>
  <c r="AM112" i="22"/>
  <c r="AM123" i="22"/>
  <c r="AM28" i="22"/>
  <c r="BC112" i="22"/>
  <c r="BC123" i="22"/>
  <c r="BC28" i="22"/>
  <c r="BC40" i="22" s="1"/>
  <c r="CK27" i="22"/>
  <c r="CK39" i="22" s="1"/>
  <c r="AC39" i="22"/>
  <c r="AC16" i="26"/>
  <c r="AC36" i="26"/>
  <c r="R31" i="25"/>
  <c r="CB111" i="22"/>
  <c r="CB122" i="22"/>
  <c r="AE67" i="22"/>
  <c r="AE151" i="22"/>
  <c r="I111" i="22"/>
  <c r="I27" i="22"/>
  <c r="I122" i="22"/>
  <c r="V34" i="20"/>
  <c r="AP39" i="22"/>
  <c r="V46" i="20" s="1"/>
  <c r="BG112" i="22"/>
  <c r="BG123" i="22"/>
  <c r="BG28" i="22"/>
  <c r="BG40" i="22" s="1"/>
  <c r="CG111" i="22"/>
  <c r="CG122" i="22"/>
  <c r="CN111" i="22"/>
  <c r="CN122" i="22"/>
  <c r="BW111" i="22"/>
  <c r="BW122" i="22"/>
  <c r="CF111" i="22"/>
  <c r="CF122" i="22"/>
  <c r="AO112" i="22"/>
  <c r="AO123" i="22"/>
  <c r="AO28" i="22"/>
  <c r="AD68" i="22"/>
  <c r="AD152" i="22"/>
  <c r="BE112" i="22"/>
  <c r="BE123" i="22"/>
  <c r="BE28" i="22"/>
  <c r="BE40" i="22" s="1"/>
  <c r="Q111" i="22"/>
  <c r="Q27" i="22"/>
  <c r="Q122" i="22"/>
  <c r="P111" i="22"/>
  <c r="P122" i="22"/>
  <c r="P27" i="22"/>
  <c r="AA111" i="22"/>
  <c r="AA122" i="22"/>
  <c r="AA27" i="22"/>
  <c r="X34" i="20"/>
  <c r="BJ39" i="22"/>
  <c r="X46" i="20" s="1"/>
  <c r="AW112" i="22"/>
  <c r="AW123" i="22"/>
  <c r="AW28" i="22"/>
  <c r="AW40" i="22" s="1"/>
  <c r="BD112" i="22"/>
  <c r="BD123" i="22"/>
  <c r="BD28" i="22"/>
  <c r="BD40" i="22" s="1"/>
  <c r="Q43" i="25"/>
  <c r="AB19" i="26"/>
  <c r="AB39" i="26"/>
  <c r="AZ112" i="22"/>
  <c r="AZ123" i="22"/>
  <c r="AZ28" i="22"/>
  <c r="AF111" i="22"/>
  <c r="AF122" i="22"/>
  <c r="AF27" i="22"/>
  <c r="O111" i="22"/>
  <c r="O27" i="22"/>
  <c r="O122" i="22"/>
  <c r="BI67" i="22"/>
  <c r="BI151" i="22"/>
  <c r="AY112" i="22"/>
  <c r="AY123" i="22"/>
  <c r="AY28" i="22"/>
  <c r="AY40" i="22" s="1"/>
  <c r="BG69" i="22"/>
  <c r="BG153" i="22"/>
  <c r="BG70" i="22" s="1"/>
  <c r="AB36" i="20"/>
  <c r="AB30" i="25" s="1"/>
  <c r="BO41" i="22"/>
  <c r="AB48" i="20" s="1"/>
  <c r="R111" i="22"/>
  <c r="R27" i="22"/>
  <c r="R122" i="22"/>
  <c r="U111" i="22"/>
  <c r="U122" i="22"/>
  <c r="U27" i="22"/>
  <c r="H111" i="22"/>
  <c r="H122" i="22"/>
  <c r="H27" i="22"/>
  <c r="BI112" i="22"/>
  <c r="BI123" i="22"/>
  <c r="BI28" i="22"/>
  <c r="BI40" i="22" s="1"/>
  <c r="BA112" i="22"/>
  <c r="BA123" i="22"/>
  <c r="BA28" i="22"/>
  <c r="BA40" i="22" s="1"/>
  <c r="X111" i="22"/>
  <c r="X122" i="22"/>
  <c r="X27" i="22"/>
  <c r="BZ111" i="22"/>
  <c r="BZ122" i="22"/>
  <c r="BY111" i="22"/>
  <c r="BY122" i="22"/>
  <c r="CJ111" i="22"/>
  <c r="CJ122" i="22"/>
  <c r="AR112" i="22"/>
  <c r="AR123" i="22"/>
  <c r="AR28" i="22"/>
  <c r="AR40" i="22" s="1"/>
  <c r="BH68" i="22"/>
  <c r="BH152" i="22"/>
  <c r="T34" i="20"/>
  <c r="AN39" i="22"/>
  <c r="T46" i="20" s="1"/>
  <c r="F37" i="20"/>
  <c r="G42" i="22"/>
  <c r="F49" i="20" s="1"/>
  <c r="BO30" i="22"/>
  <c r="CK111" i="22"/>
  <c r="CK122" i="22"/>
  <c r="CL111" i="22"/>
  <c r="CL122" i="22"/>
  <c r="K111" i="22"/>
  <c r="K122" i="22"/>
  <c r="K27" i="22"/>
  <c r="T111" i="22"/>
  <c r="T27" i="22"/>
  <c r="T122" i="22"/>
  <c r="V111" i="22"/>
  <c r="V27" i="22"/>
  <c r="V122" i="22"/>
  <c r="S34" i="20"/>
  <c r="AM39" i="22"/>
  <c r="S46" i="20" s="1"/>
  <c r="AX112" i="22"/>
  <c r="AX123" i="22"/>
  <c r="AX28" i="22"/>
  <c r="AX40" i="22" s="1"/>
  <c r="AC112" i="22"/>
  <c r="AC123" i="22"/>
  <c r="AC28" i="22"/>
  <c r="BX111" i="22"/>
  <c r="BX122" i="22"/>
  <c r="Z111" i="22"/>
  <c r="Z122" i="22"/>
  <c r="Z27" i="22"/>
  <c r="AP112" i="22"/>
  <c r="AP123" i="22"/>
  <c r="AP28" i="22"/>
  <c r="AC69" i="22"/>
  <c r="AC153" i="22"/>
  <c r="AC70" i="22" s="1"/>
  <c r="F42" i="25"/>
  <c r="BH112" i="22"/>
  <c r="BH123" i="22"/>
  <c r="BH28" i="22"/>
  <c r="BH40" i="22" s="1"/>
  <c r="CA111" i="22"/>
  <c r="CA122" i="22"/>
  <c r="CD111" i="22"/>
  <c r="CD122" i="22"/>
  <c r="BQ111" i="22"/>
  <c r="BQ122" i="22"/>
  <c r="U34" i="20"/>
  <c r="AO39" i="22"/>
  <c r="U46" i="20" s="1"/>
  <c r="AS112" i="22"/>
  <c r="AS123" i="22"/>
  <c r="AS28" i="22"/>
  <c r="AS40" i="22" s="1"/>
  <c r="CM111" i="22"/>
  <c r="CM122" i="22"/>
  <c r="M111" i="22"/>
  <c r="M27" i="22"/>
  <c r="M122" i="22"/>
  <c r="Y111" i="22"/>
  <c r="Y122" i="22"/>
  <c r="Y27" i="22"/>
  <c r="BJ112" i="22"/>
  <c r="BJ123" i="22"/>
  <c r="BJ28" i="22"/>
  <c r="BB112" i="22"/>
  <c r="BB123" i="22"/>
  <c r="BB28" i="22"/>
  <c r="BB40" i="22" s="1"/>
  <c r="L111" i="22"/>
  <c r="L27" i="22"/>
  <c r="L122" i="22"/>
  <c r="BU111" i="22"/>
  <c r="BU122" i="22"/>
  <c r="AD111" i="22"/>
  <c r="AD122" i="22"/>
  <c r="AD27" i="22"/>
  <c r="BT111" i="22"/>
  <c r="BT122" i="22"/>
  <c r="CC111" i="22"/>
  <c r="CC122" i="22"/>
  <c r="CE111" i="22"/>
  <c r="CE122" i="22"/>
  <c r="AU112" i="22"/>
  <c r="AU123" i="22"/>
  <c r="AU28" i="22"/>
  <c r="AU40" i="22" s="1"/>
  <c r="AZ39" i="22"/>
  <c r="W46" i="20" s="1"/>
  <c r="W34" i="20"/>
  <c r="AC19" i="26"/>
  <c r="AC39" i="26"/>
  <c r="R43" i="25"/>
  <c r="S111" i="22"/>
  <c r="S27" i="22"/>
  <c r="S122" i="22"/>
  <c r="CI111" i="22"/>
  <c r="CI122" i="22"/>
  <c r="J111" i="22"/>
  <c r="J122" i="22"/>
  <c r="J27" i="22"/>
  <c r="AV112" i="22"/>
  <c r="AV123" i="22"/>
  <c r="AV28" i="22"/>
  <c r="AV40" i="22" s="1"/>
  <c r="BF112" i="22"/>
  <c r="BF123" i="22"/>
  <c r="BF28" i="22"/>
  <c r="BF40" i="22" s="1"/>
  <c r="CK68" i="22"/>
  <c r="F30" i="25"/>
  <c r="AE111" i="22"/>
  <c r="AE122" i="22"/>
  <c r="AE27" i="22"/>
  <c r="N111" i="22"/>
  <c r="N27" i="22"/>
  <c r="N122" i="22"/>
  <c r="W111" i="22"/>
  <c r="W122" i="22"/>
  <c r="W27" i="22"/>
  <c r="AQ112" i="22"/>
  <c r="AQ123" i="22"/>
  <c r="AQ28" i="22"/>
  <c r="AQ40" i="22" s="1"/>
  <c r="BV111" i="22"/>
  <c r="BV122" i="22"/>
  <c r="CH111" i="22"/>
  <c r="CH122" i="22"/>
  <c r="AT112" i="22"/>
  <c r="AT123" i="22"/>
  <c r="AT28" i="22"/>
  <c r="AT40" i="22" s="1"/>
  <c r="AN112" i="22"/>
  <c r="AN123" i="22"/>
  <c r="AN28" i="22"/>
  <c r="Q82" i="22"/>
  <c r="Q165" i="22"/>
  <c r="AH59" i="20"/>
  <c r="R164" i="22"/>
  <c r="R147" i="22"/>
  <c r="R64" i="22" s="1"/>
  <c r="R81" i="22"/>
  <c r="T145" i="22"/>
  <c r="T62" i="22" s="1"/>
  <c r="S163" i="22"/>
  <c r="S146" i="22"/>
  <c r="S63" i="22" s="1"/>
  <c r="S80" i="22"/>
  <c r="T162" i="22"/>
  <c r="T79" i="22"/>
  <c r="U144" i="22"/>
  <c r="U61" i="22" s="1"/>
  <c r="CM153" i="22"/>
  <c r="X135" i="22"/>
  <c r="X52" i="22" s="1"/>
  <c r="CF52" i="22" s="1"/>
  <c r="BX165" i="22"/>
  <c r="BE133" i="22"/>
  <c r="BE50" i="22" s="1"/>
  <c r="BC135" i="22"/>
  <c r="BC52" i="22" s="1"/>
  <c r="Z133" i="22"/>
  <c r="Z50" i="22" s="1"/>
  <c r="CH50" i="22" s="1"/>
  <c r="CH133" i="22"/>
  <c r="BD134" i="22"/>
  <c r="BD51" i="22" s="1"/>
  <c r="Y134" i="22"/>
  <c r="Y51" i="22" s="1"/>
  <c r="CG51" i="22" s="1"/>
  <c r="CF135" i="22"/>
  <c r="CG134" i="22"/>
  <c r="Y32" i="24"/>
  <c r="CH110" i="24"/>
  <c r="AA110" i="24"/>
  <c r="AE19" i="14"/>
  <c r="CM19" i="14" s="1"/>
  <c r="CI132" i="22"/>
  <c r="AA132" i="22"/>
  <c r="AA49" i="22" s="1"/>
  <c r="CI49" i="22" s="1"/>
  <c r="BJ19" i="14"/>
  <c r="BF132" i="22"/>
  <c r="BF49" i="22" s="1"/>
  <c r="AB42" i="25" l="1"/>
  <c r="AS82" i="22"/>
  <c r="BW64" i="22"/>
  <c r="BW82" i="22" s="1"/>
  <c r="CA145" i="22"/>
  <c r="CA162" i="22"/>
  <c r="AT64" i="22"/>
  <c r="AT165" i="22"/>
  <c r="AT81" i="22"/>
  <c r="BX63" i="22"/>
  <c r="BX81" i="22" s="1"/>
  <c r="AW61" i="22"/>
  <c r="AW162" i="22"/>
  <c r="AW145" i="22"/>
  <c r="AU80" i="22"/>
  <c r="BY62" i="22"/>
  <c r="BY80" i="22" s="1"/>
  <c r="AX144" i="22"/>
  <c r="BB32" i="24"/>
  <c r="CE32" i="24"/>
  <c r="CB144" i="22" s="1"/>
  <c r="AV163" i="22"/>
  <c r="AV146" i="22"/>
  <c r="AV62" i="22"/>
  <c r="BC81" i="24"/>
  <c r="CF81" i="24"/>
  <c r="AU164" i="22"/>
  <c r="AU147" i="22"/>
  <c r="AU63" i="22"/>
  <c r="BY164" i="22"/>
  <c r="BY147" i="22"/>
  <c r="BY165" i="22" s="1"/>
  <c r="BZ146" i="22"/>
  <c r="BZ163" i="22"/>
  <c r="AV79" i="22"/>
  <c r="BZ61" i="22"/>
  <c r="BZ79" i="22" s="1"/>
  <c r="CK69" i="22"/>
  <c r="CK70" i="22"/>
  <c r="CM67" i="22"/>
  <c r="BV112" i="22"/>
  <c r="BV123" i="22"/>
  <c r="BT112" i="22"/>
  <c r="BT123" i="22"/>
  <c r="U28" i="25"/>
  <c r="Z112" i="22"/>
  <c r="Z123" i="22"/>
  <c r="Z28" i="22"/>
  <c r="AX113" i="22"/>
  <c r="AX124" i="22"/>
  <c r="AX29" i="22"/>
  <c r="AX41" i="22" s="1"/>
  <c r="L34" i="20"/>
  <c r="CD27" i="22"/>
  <c r="V39" i="22"/>
  <c r="L46" i="20" s="1"/>
  <c r="T112" i="22"/>
  <c r="T28" i="22"/>
  <c r="T123" i="22"/>
  <c r="BO42" i="22"/>
  <c r="AB49" i="20" s="1"/>
  <c r="AB37" i="20"/>
  <c r="AB31" i="25" s="1"/>
  <c r="T28" i="25"/>
  <c r="CJ112" i="22"/>
  <c r="CJ123" i="22"/>
  <c r="BZ112" i="22"/>
  <c r="BZ123" i="22"/>
  <c r="H112" i="22"/>
  <c r="H28" i="22"/>
  <c r="H123" i="22"/>
  <c r="AZ113" i="22"/>
  <c r="AZ124" i="22"/>
  <c r="AZ29" i="22"/>
  <c r="X28" i="25"/>
  <c r="P39" i="22"/>
  <c r="BX27" i="22"/>
  <c r="BX39" i="22" s="1"/>
  <c r="BY27" i="22"/>
  <c r="BY39" i="22" s="1"/>
  <c r="Q39" i="22"/>
  <c r="BE113" i="22"/>
  <c r="BE124" i="22"/>
  <c r="BE29" i="22"/>
  <c r="BE41" i="22" s="1"/>
  <c r="U35" i="20"/>
  <c r="AO40" i="22"/>
  <c r="U47" i="20" s="1"/>
  <c r="CF112" i="22"/>
  <c r="CF123" i="22"/>
  <c r="CN112" i="22"/>
  <c r="CN123" i="22"/>
  <c r="CE27" i="22"/>
  <c r="CE39" i="22" s="1"/>
  <c r="W39" i="22"/>
  <c r="BJ40" i="22"/>
  <c r="X47" i="20" s="1"/>
  <c r="X35" i="20"/>
  <c r="BU112" i="22"/>
  <c r="BU123" i="22"/>
  <c r="AP113" i="22"/>
  <c r="AP124" i="22"/>
  <c r="AP29" i="22"/>
  <c r="AC113" i="22"/>
  <c r="AC124" i="22"/>
  <c r="AC29" i="22"/>
  <c r="J34" i="20"/>
  <c r="K39" i="22"/>
  <c r="J46" i="20" s="1"/>
  <c r="BS27" i="22"/>
  <c r="BS39" i="22" s="1"/>
  <c r="X39" i="22"/>
  <c r="CF27" i="22"/>
  <c r="CF39" i="22" s="1"/>
  <c r="BI113" i="22"/>
  <c r="BI124" i="22"/>
  <c r="BI29" i="22"/>
  <c r="BI41" i="22" s="1"/>
  <c r="AY113" i="22"/>
  <c r="AY124" i="22"/>
  <c r="AY29" i="22"/>
  <c r="AY41" i="22" s="1"/>
  <c r="AF112" i="22"/>
  <c r="AF123" i="22"/>
  <c r="AF28" i="22"/>
  <c r="Q112" i="22"/>
  <c r="Q28" i="22"/>
  <c r="Q123" i="22"/>
  <c r="BG113" i="22"/>
  <c r="BG124" i="22"/>
  <c r="BG29" i="22"/>
  <c r="BG41" i="22" s="1"/>
  <c r="H34" i="20"/>
  <c r="BQ27" i="22"/>
  <c r="I39" i="22"/>
  <c r="H46" i="20" s="1"/>
  <c r="AM113" i="22"/>
  <c r="AM124" i="22"/>
  <c r="AM29" i="22"/>
  <c r="AB39" i="22"/>
  <c r="CJ27" i="22"/>
  <c r="CJ39" i="22" s="1"/>
  <c r="BS112" i="22"/>
  <c r="BS123" i="22"/>
  <c r="BV27" i="22"/>
  <c r="BV39" i="22" s="1"/>
  <c r="N39" i="22"/>
  <c r="J112" i="22"/>
  <c r="J123" i="22"/>
  <c r="J28" i="22"/>
  <c r="Y112" i="22"/>
  <c r="Y123" i="22"/>
  <c r="Y28" i="22"/>
  <c r="BH113" i="22"/>
  <c r="BH124" i="22"/>
  <c r="BH29" i="22"/>
  <c r="BH41" i="22" s="1"/>
  <c r="S40" i="25"/>
  <c r="V112" i="22"/>
  <c r="V28" i="22"/>
  <c r="V123" i="22"/>
  <c r="CL112" i="22"/>
  <c r="CL123" i="22"/>
  <c r="U39" i="22"/>
  <c r="CC27" i="22"/>
  <c r="CC39" i="22" s="1"/>
  <c r="BZ27" i="22"/>
  <c r="BZ39" i="22" s="1"/>
  <c r="R39" i="22"/>
  <c r="BW27" i="22"/>
  <c r="BW39" i="22" s="1"/>
  <c r="O39" i="22"/>
  <c r="AA39" i="22"/>
  <c r="CI27" i="22"/>
  <c r="CI39" i="22" s="1"/>
  <c r="CH112" i="22"/>
  <c r="CH123" i="22"/>
  <c r="W112" i="22"/>
  <c r="W123" i="22"/>
  <c r="W28" i="22"/>
  <c r="AE39" i="22"/>
  <c r="CM27" i="22"/>
  <c r="CM39" i="22" s="1"/>
  <c r="AV113" i="22"/>
  <c r="AV124" i="22"/>
  <c r="AV29" i="22"/>
  <c r="AV41" i="22" s="1"/>
  <c r="S112" i="22"/>
  <c r="S28" i="22"/>
  <c r="S123" i="22"/>
  <c r="W28" i="25"/>
  <c r="AU113" i="22"/>
  <c r="AU124" i="22"/>
  <c r="AU29" i="22"/>
  <c r="AU41" i="22" s="1"/>
  <c r="CC112" i="22"/>
  <c r="CC123" i="22"/>
  <c r="BJ113" i="22"/>
  <c r="BJ124" i="22"/>
  <c r="BJ29" i="22"/>
  <c r="CM112" i="22"/>
  <c r="CM123" i="22"/>
  <c r="AS113" i="22"/>
  <c r="AS124" i="22"/>
  <c r="AS29" i="22"/>
  <c r="AS41" i="22" s="1"/>
  <c r="BQ112" i="22"/>
  <c r="BQ123" i="22"/>
  <c r="CA112" i="22"/>
  <c r="CA123" i="22"/>
  <c r="Z39" i="22"/>
  <c r="CH27" i="22"/>
  <c r="CH39" i="22" s="1"/>
  <c r="BX112" i="22"/>
  <c r="BX123" i="22"/>
  <c r="S28" i="25"/>
  <c r="Q36" i="26"/>
  <c r="F36" i="26" s="1"/>
  <c r="Q16" i="26"/>
  <c r="F16" i="26" s="1"/>
  <c r="F31" i="25"/>
  <c r="BH69" i="22"/>
  <c r="BH153" i="22"/>
  <c r="BH70" i="22" s="1"/>
  <c r="AR113" i="22"/>
  <c r="AR124" i="22"/>
  <c r="AR29" i="22"/>
  <c r="AR41" i="22" s="1"/>
  <c r="BY112" i="22"/>
  <c r="BY123" i="22"/>
  <c r="BA113" i="22"/>
  <c r="BA124" i="22"/>
  <c r="BA29" i="22"/>
  <c r="BA41" i="22" s="1"/>
  <c r="G34" i="20"/>
  <c r="H39" i="22"/>
  <c r="G46" i="20" s="1"/>
  <c r="BP27" i="22"/>
  <c r="R112" i="22"/>
  <c r="R28" i="22"/>
  <c r="R123" i="22"/>
  <c r="BI68" i="22"/>
  <c r="BI152" i="22"/>
  <c r="O112" i="22"/>
  <c r="O28" i="22"/>
  <c r="O123" i="22"/>
  <c r="AZ40" i="22"/>
  <c r="W47" i="20" s="1"/>
  <c r="W35" i="20"/>
  <c r="BD113" i="22"/>
  <c r="BD124" i="22"/>
  <c r="BD29" i="22"/>
  <c r="BD41" i="22" s="1"/>
  <c r="AW113" i="22"/>
  <c r="AW124" i="22"/>
  <c r="AW29" i="22"/>
  <c r="AW41" i="22" s="1"/>
  <c r="P112" i="22"/>
  <c r="P123" i="22"/>
  <c r="P28" i="22"/>
  <c r="AD69" i="22"/>
  <c r="AD153" i="22"/>
  <c r="AD70" i="22" s="1"/>
  <c r="AO113" i="22"/>
  <c r="AO124" i="22"/>
  <c r="AO29" i="22"/>
  <c r="BW112" i="22"/>
  <c r="BW123" i="22"/>
  <c r="CG112" i="22"/>
  <c r="CG123" i="22"/>
  <c r="V40" i="25"/>
  <c r="I112" i="22"/>
  <c r="I28" i="22"/>
  <c r="I123" i="22"/>
  <c r="CB112" i="22"/>
  <c r="CB123" i="22"/>
  <c r="BC113" i="22"/>
  <c r="BC124" i="22"/>
  <c r="BC29" i="22"/>
  <c r="BC41" i="22" s="1"/>
  <c r="AT113" i="22"/>
  <c r="AT124" i="22"/>
  <c r="AT29" i="22"/>
  <c r="AT41" i="22" s="1"/>
  <c r="AE112" i="22"/>
  <c r="AE123" i="22"/>
  <c r="AE28" i="22"/>
  <c r="CE112" i="22"/>
  <c r="CE123" i="22"/>
  <c r="L112" i="22"/>
  <c r="L28" i="22"/>
  <c r="L123" i="22"/>
  <c r="M112" i="22"/>
  <c r="M28" i="22"/>
  <c r="M123" i="22"/>
  <c r="CD112" i="22"/>
  <c r="CD123" i="22"/>
  <c r="AN113" i="22"/>
  <c r="AN124" i="22"/>
  <c r="AN29" i="22"/>
  <c r="N112" i="22"/>
  <c r="N28" i="22"/>
  <c r="N123" i="22"/>
  <c r="CA27" i="22"/>
  <c r="CA39" i="22" s="1"/>
  <c r="S39" i="22"/>
  <c r="CL27" i="22"/>
  <c r="CL39" i="22" s="1"/>
  <c r="AD39" i="22"/>
  <c r="Q39" i="26"/>
  <c r="Q19" i="26"/>
  <c r="F19" i="26" s="1"/>
  <c r="F43" i="25"/>
  <c r="T35" i="20"/>
  <c r="AN40" i="22"/>
  <c r="T47" i="20" s="1"/>
  <c r="AQ113" i="22"/>
  <c r="AQ124" i="22"/>
  <c r="AQ29" i="22"/>
  <c r="AQ41" i="22" s="1"/>
  <c r="BF113" i="22"/>
  <c r="BF124" i="22"/>
  <c r="BF29" i="22"/>
  <c r="BF41" i="22" s="1"/>
  <c r="I34" i="20"/>
  <c r="BR27" i="22"/>
  <c r="J39" i="22"/>
  <c r="I46" i="20" s="1"/>
  <c r="CI112" i="22"/>
  <c r="CI123" i="22"/>
  <c r="W40" i="25"/>
  <c r="AD112" i="22"/>
  <c r="AD123" i="22"/>
  <c r="AD28" i="22"/>
  <c r="K34" i="20"/>
  <c r="L39" i="22"/>
  <c r="K46" i="20" s="1"/>
  <c r="BT27" i="22"/>
  <c r="BB113" i="22"/>
  <c r="BB124" i="22"/>
  <c r="BB29" i="22"/>
  <c r="BB41" i="22" s="1"/>
  <c r="Y39" i="22"/>
  <c r="CG27" i="22"/>
  <c r="CG39" i="22" s="1"/>
  <c r="BU27" i="22"/>
  <c r="BU39" i="22" s="1"/>
  <c r="M39" i="22"/>
  <c r="U40" i="25"/>
  <c r="AP40" i="22"/>
  <c r="V47" i="20" s="1"/>
  <c r="V35" i="20"/>
  <c r="CK28" i="22"/>
  <c r="CK40" i="22" s="1"/>
  <c r="AC40" i="22"/>
  <c r="CB27" i="22"/>
  <c r="CB39" i="22" s="1"/>
  <c r="T39" i="22"/>
  <c r="K112" i="22"/>
  <c r="K123" i="22"/>
  <c r="K28" i="22"/>
  <c r="CK112" i="22"/>
  <c r="CK123" i="22"/>
  <c r="T40" i="25"/>
  <c r="X112" i="22"/>
  <c r="X123" i="22"/>
  <c r="X28" i="22"/>
  <c r="U112" i="22"/>
  <c r="U123" i="22"/>
  <c r="U28" i="22"/>
  <c r="M34" i="20"/>
  <c r="AF39" i="22"/>
  <c r="M46" i="20" s="1"/>
  <c r="CN27" i="22"/>
  <c r="X40" i="25"/>
  <c r="AA112" i="22"/>
  <c r="AA123" i="22"/>
  <c r="AA28" i="22"/>
  <c r="CL68" i="22"/>
  <c r="V28" i="25"/>
  <c r="AE68" i="22"/>
  <c r="AE152" i="22"/>
  <c r="S35" i="20"/>
  <c r="AM40" i="22"/>
  <c r="S47" i="20" s="1"/>
  <c r="AB112" i="22"/>
  <c r="AB123" i="22"/>
  <c r="AB28" i="22"/>
  <c r="BR112" i="22"/>
  <c r="BR123" i="22"/>
  <c r="R165" i="22"/>
  <c r="R82" i="22"/>
  <c r="T163" i="22"/>
  <c r="T146" i="22"/>
  <c r="T63" i="22" s="1"/>
  <c r="T80" i="22"/>
  <c r="S164" i="22"/>
  <c r="U162" i="22"/>
  <c r="U145" i="22"/>
  <c r="U62" i="22" s="1"/>
  <c r="S147" i="22"/>
  <c r="S64" i="22" s="1"/>
  <c r="U79" i="22"/>
  <c r="S81" i="22"/>
  <c r="V144" i="22"/>
  <c r="V61" i="22" s="1"/>
  <c r="AA133" i="22"/>
  <c r="AA50" i="22" s="1"/>
  <c r="CI50" i="22" s="1"/>
  <c r="BD135" i="22"/>
  <c r="BD52" i="22" s="1"/>
  <c r="Z134" i="22"/>
  <c r="Z51" i="22" s="1"/>
  <c r="CH51" i="22" s="1"/>
  <c r="BE134" i="22"/>
  <c r="BE51" i="22" s="1"/>
  <c r="CI133" i="22"/>
  <c r="CG135" i="22"/>
  <c r="BF133" i="22"/>
  <c r="BF50" i="22" s="1"/>
  <c r="Y135" i="22"/>
  <c r="Y52" i="22" s="1"/>
  <c r="CG52" i="22" s="1"/>
  <c r="CH134" i="22"/>
  <c r="Z32" i="24"/>
  <c r="CI110" i="24"/>
  <c r="AB110" i="24"/>
  <c r="AF19" i="14"/>
  <c r="CN19" i="14" s="1"/>
  <c r="CJ132" i="22"/>
  <c r="BK19" i="14"/>
  <c r="BG132" i="22"/>
  <c r="BG49" i="22" s="1"/>
  <c r="AB132" i="22"/>
  <c r="AB49" i="22" s="1"/>
  <c r="CJ49" i="22" s="1"/>
  <c r="AB43" i="25" l="1"/>
  <c r="F39" i="26"/>
  <c r="CL69" i="22"/>
  <c r="CB162" i="22"/>
  <c r="CB145" i="22"/>
  <c r="AV80" i="22"/>
  <c r="BZ62" i="22"/>
  <c r="BZ80" i="22" s="1"/>
  <c r="AY144" i="22"/>
  <c r="BC32" i="24"/>
  <c r="CF32" i="24"/>
  <c r="CC144" i="22" s="1"/>
  <c r="AW146" i="22"/>
  <c r="AW62" i="22"/>
  <c r="AW163" i="22"/>
  <c r="CA146" i="22"/>
  <c r="CA163" i="22"/>
  <c r="AU81" i="22"/>
  <c r="BY63" i="22"/>
  <c r="BY81" i="22" s="1"/>
  <c r="BD81" i="24"/>
  <c r="CG81" i="24"/>
  <c r="AV147" i="22"/>
  <c r="AV63" i="22"/>
  <c r="AV164" i="22"/>
  <c r="AX162" i="22"/>
  <c r="AX61" i="22"/>
  <c r="AX145" i="22"/>
  <c r="BZ147" i="22"/>
  <c r="BZ165" i="22" s="1"/>
  <c r="BZ164" i="22"/>
  <c r="AU64" i="22"/>
  <c r="AU165" i="22"/>
  <c r="AW79" i="22"/>
  <c r="CA61" i="22"/>
  <c r="CA79" i="22" s="1"/>
  <c r="AT82" i="22"/>
  <c r="BX64" i="22"/>
  <c r="BX82" i="22" s="1"/>
  <c r="CM68" i="22"/>
  <c r="S41" i="25"/>
  <c r="CI28" i="22"/>
  <c r="CI40" i="22" s="1"/>
  <c r="AA40" i="22"/>
  <c r="M28" i="25"/>
  <c r="X40" i="22"/>
  <c r="CF28" i="22"/>
  <c r="CF40" i="22" s="1"/>
  <c r="J35" i="20"/>
  <c r="K40" i="22"/>
  <c r="J47" i="20" s="1"/>
  <c r="BS28" i="22"/>
  <c r="V41" i="25"/>
  <c r="K40" i="25"/>
  <c r="AD113" i="22"/>
  <c r="AD124" i="22"/>
  <c r="AD29" i="22"/>
  <c r="I28" i="25"/>
  <c r="T29" i="25"/>
  <c r="K35" i="20"/>
  <c r="BT28" i="22"/>
  <c r="L40" i="22"/>
  <c r="K47" i="20" s="1"/>
  <c r="AE40" i="22"/>
  <c r="CM28" i="22"/>
  <c r="CM40" i="22" s="1"/>
  <c r="AO125" i="22"/>
  <c r="AO30" i="22"/>
  <c r="AW125" i="22"/>
  <c r="AW30" i="22"/>
  <c r="AW42" i="22" s="1"/>
  <c r="BW28" i="22"/>
  <c r="BW40" i="22" s="1"/>
  <c r="O40" i="22"/>
  <c r="G40" i="25"/>
  <c r="BA125" i="22"/>
  <c r="BA30" i="22"/>
  <c r="BA42" i="22" s="1"/>
  <c r="AS30" i="22"/>
  <c r="AS42" i="22" s="1"/>
  <c r="AS125" i="22"/>
  <c r="S113" i="22"/>
  <c r="S29" i="22"/>
  <c r="S124" i="22"/>
  <c r="W113" i="22"/>
  <c r="W124" i="22"/>
  <c r="W29" i="22"/>
  <c r="CL113" i="22"/>
  <c r="CL125" i="22" s="1"/>
  <c r="CL124" i="22"/>
  <c r="Y113" i="22"/>
  <c r="Y124" i="22"/>
  <c r="Y29" i="22"/>
  <c r="AM125" i="22"/>
  <c r="AM30" i="22"/>
  <c r="BY28" i="22"/>
  <c r="BY40" i="22" s="1"/>
  <c r="Q40" i="22"/>
  <c r="AY125" i="22"/>
  <c r="AY30" i="22"/>
  <c r="AY42" i="22" s="1"/>
  <c r="J28" i="25"/>
  <c r="V36" i="20"/>
  <c r="AP41" i="22"/>
  <c r="V48" i="20" s="1"/>
  <c r="BU113" i="22"/>
  <c r="BU125" i="22" s="1"/>
  <c r="BU124" i="22"/>
  <c r="AZ125" i="22"/>
  <c r="AZ30" i="22"/>
  <c r="L40" i="25"/>
  <c r="Z113" i="22"/>
  <c r="Z124" i="22"/>
  <c r="Z29" i="22"/>
  <c r="AB40" i="22"/>
  <c r="CJ28" i="22"/>
  <c r="CJ40" i="22" s="1"/>
  <c r="S29" i="25"/>
  <c r="CC28" i="22"/>
  <c r="CC40" i="22" s="1"/>
  <c r="U40" i="22"/>
  <c r="K28" i="25"/>
  <c r="CI113" i="22"/>
  <c r="CI125" i="22" s="1"/>
  <c r="CI124" i="22"/>
  <c r="BV28" i="22"/>
  <c r="BV40" i="22" s="1"/>
  <c r="N40" i="22"/>
  <c r="AN125" i="22"/>
  <c r="AN30" i="22"/>
  <c r="BU28" i="22"/>
  <c r="BU40" i="22" s="1"/>
  <c r="M40" i="22"/>
  <c r="L113" i="22"/>
  <c r="L29" i="22"/>
  <c r="L124" i="22"/>
  <c r="AT125" i="22"/>
  <c r="AT30" i="22"/>
  <c r="AT42" i="22" s="1"/>
  <c r="BC125" i="22"/>
  <c r="BC30" i="22"/>
  <c r="BC42" i="22" s="1"/>
  <c r="H35" i="20"/>
  <c r="I40" i="22"/>
  <c r="H47" i="20" s="1"/>
  <c r="BQ28" i="22"/>
  <c r="BW113" i="22"/>
  <c r="BW125" i="22" s="1"/>
  <c r="BW124" i="22"/>
  <c r="CL70" i="22"/>
  <c r="P113" i="22"/>
  <c r="P29" i="22"/>
  <c r="P124" i="22"/>
  <c r="W29" i="25"/>
  <c r="O113" i="22"/>
  <c r="O29" i="22"/>
  <c r="O124" i="22"/>
  <c r="BZ28" i="22"/>
  <c r="BZ40" i="22" s="1"/>
  <c r="R40" i="22"/>
  <c r="G28" i="25"/>
  <c r="AR125" i="22"/>
  <c r="AR30" i="22"/>
  <c r="AR42" i="22" s="1"/>
  <c r="BQ113" i="22"/>
  <c r="BQ125" i="22" s="1"/>
  <c r="BQ124" i="22"/>
  <c r="BJ125" i="22"/>
  <c r="BJ30" i="22"/>
  <c r="BH125" i="22"/>
  <c r="BH30" i="22"/>
  <c r="BH42" i="22" s="1"/>
  <c r="I35" i="20"/>
  <c r="J40" i="22"/>
  <c r="I47" i="20" s="1"/>
  <c r="BR28" i="22"/>
  <c r="H40" i="25"/>
  <c r="Q113" i="22"/>
  <c r="Q29" i="22"/>
  <c r="Q124" i="22"/>
  <c r="AF113" i="22"/>
  <c r="AF124" i="22"/>
  <c r="AF29" i="22"/>
  <c r="AC41" i="22"/>
  <c r="CK29" i="22"/>
  <c r="CK41" i="22" s="1"/>
  <c r="X29" i="25"/>
  <c r="CF113" i="22"/>
  <c r="CF125" i="22" s="1"/>
  <c r="CF124" i="22"/>
  <c r="BZ113" i="22"/>
  <c r="BZ125" i="22" s="1"/>
  <c r="BZ124" i="22"/>
  <c r="AH34" i="20"/>
  <c r="AH28" i="25" s="1"/>
  <c r="CD39" i="22"/>
  <c r="AH46" i="20" s="1"/>
  <c r="AX125" i="22"/>
  <c r="AX30" i="22"/>
  <c r="AX42" i="22" s="1"/>
  <c r="BT113" i="22"/>
  <c r="BT125" i="22" s="1"/>
  <c r="BT124" i="22"/>
  <c r="AA113" i="22"/>
  <c r="AA124" i="22"/>
  <c r="AA29" i="22"/>
  <c r="X113" i="22"/>
  <c r="X124" i="22"/>
  <c r="X29" i="22"/>
  <c r="K113" i="22"/>
  <c r="K29" i="22"/>
  <c r="K124" i="22"/>
  <c r="BB125" i="22"/>
  <c r="BB30" i="22"/>
  <c r="BB42" i="22" s="1"/>
  <c r="AD40" i="22"/>
  <c r="CL28" i="22"/>
  <c r="CL40" i="22" s="1"/>
  <c r="I40" i="25"/>
  <c r="AQ30" i="22"/>
  <c r="AQ42" i="22" s="1"/>
  <c r="AQ125" i="22"/>
  <c r="N113" i="22"/>
  <c r="N29" i="22"/>
  <c r="N124" i="22"/>
  <c r="M113" i="22"/>
  <c r="M29" i="22"/>
  <c r="M124" i="22"/>
  <c r="AE113" i="22"/>
  <c r="AE29" i="22"/>
  <c r="AE124" i="22"/>
  <c r="I113" i="22"/>
  <c r="I29" i="22"/>
  <c r="I124" i="22"/>
  <c r="U36" i="20"/>
  <c r="AO41" i="22"/>
  <c r="U48" i="20" s="1"/>
  <c r="W41" i="25"/>
  <c r="BI69" i="22"/>
  <c r="BI153" i="22"/>
  <c r="BI70" i="22" s="1"/>
  <c r="R113" i="22"/>
  <c r="R29" i="22"/>
  <c r="R124" i="22"/>
  <c r="BY113" i="22"/>
  <c r="BY125" i="22" s="1"/>
  <c r="BY124" i="22"/>
  <c r="CM113" i="22"/>
  <c r="CM125" i="22" s="1"/>
  <c r="CM124" i="22"/>
  <c r="AU30" i="22"/>
  <c r="AU42" i="22" s="1"/>
  <c r="AU125" i="22"/>
  <c r="W40" i="22"/>
  <c r="CE28" i="22"/>
  <c r="CE40" i="22" s="1"/>
  <c r="CH113" i="22"/>
  <c r="CH125" i="22" s="1"/>
  <c r="CH124" i="22"/>
  <c r="L35" i="20"/>
  <c r="CD28" i="22"/>
  <c r="V40" i="22"/>
  <c r="L47" i="20" s="1"/>
  <c r="CG28" i="22"/>
  <c r="CG40" i="22" s="1"/>
  <c r="Y40" i="22"/>
  <c r="S36" i="20"/>
  <c r="AM41" i="22"/>
  <c r="S48" i="20" s="1"/>
  <c r="AD34" i="20"/>
  <c r="AD28" i="25" s="1"/>
  <c r="BQ39" i="22"/>
  <c r="AD46" i="20" s="1"/>
  <c r="BG125" i="22"/>
  <c r="BG30" i="22"/>
  <c r="BG42" i="22" s="1"/>
  <c r="AF34" i="20"/>
  <c r="AF28" i="25" s="1"/>
  <c r="AF46" i="20"/>
  <c r="AP30" i="22"/>
  <c r="AP125" i="22"/>
  <c r="X41" i="25"/>
  <c r="U41" i="25"/>
  <c r="BE125" i="22"/>
  <c r="BE30" i="22"/>
  <c r="BE42" i="22" s="1"/>
  <c r="AZ41" i="22"/>
  <c r="W48" i="20" s="1"/>
  <c r="W36" i="20"/>
  <c r="G35" i="20"/>
  <c r="H40" i="22"/>
  <c r="G47" i="20" s="1"/>
  <c r="BP28" i="22"/>
  <c r="CB28" i="22"/>
  <c r="CB40" i="22" s="1"/>
  <c r="T40" i="22"/>
  <c r="L28" i="25"/>
  <c r="CH28" i="22"/>
  <c r="CH40" i="22" s="1"/>
  <c r="Z40" i="22"/>
  <c r="BR113" i="22"/>
  <c r="BR125" i="22" s="1"/>
  <c r="BR124" i="22"/>
  <c r="AE69" i="22"/>
  <c r="AE153" i="22"/>
  <c r="AE70" i="22" s="1"/>
  <c r="CN39" i="22"/>
  <c r="AI46" i="20" s="1"/>
  <c r="AI34" i="20"/>
  <c r="AI28" i="25" s="1"/>
  <c r="AB113" i="22"/>
  <c r="AB29" i="22"/>
  <c r="AB124" i="22"/>
  <c r="M40" i="25"/>
  <c r="U113" i="22"/>
  <c r="U29" i="22"/>
  <c r="U124" i="22"/>
  <c r="CK113" i="22"/>
  <c r="CK125" i="22" s="1"/>
  <c r="CK124" i="22"/>
  <c r="V29" i="25"/>
  <c r="AG34" i="20"/>
  <c r="AG28" i="25" s="1"/>
  <c r="BT39" i="22"/>
  <c r="AG46" i="20" s="1"/>
  <c r="AE34" i="20"/>
  <c r="AE28" i="25" s="1"/>
  <c r="BR39" i="22"/>
  <c r="AE46" i="20" s="1"/>
  <c r="BF125" i="22"/>
  <c r="BF30" i="22"/>
  <c r="BF42" i="22" s="1"/>
  <c r="T41" i="25"/>
  <c r="T36" i="20"/>
  <c r="AN41" i="22"/>
  <c r="T48" i="20" s="1"/>
  <c r="CD113" i="22"/>
  <c r="CD125" i="22" s="1"/>
  <c r="CD124" i="22"/>
  <c r="CE113" i="22"/>
  <c r="CE125" i="22" s="1"/>
  <c r="CE124" i="22"/>
  <c r="CB113" i="22"/>
  <c r="CB125" i="22" s="1"/>
  <c r="CB124" i="22"/>
  <c r="CG113" i="22"/>
  <c r="CG125" i="22" s="1"/>
  <c r="CG124" i="22"/>
  <c r="P40" i="22"/>
  <c r="BX28" i="22"/>
  <c r="BX40" i="22" s="1"/>
  <c r="BD125" i="22"/>
  <c r="BD30" i="22"/>
  <c r="BD42" i="22" s="1"/>
  <c r="AC34" i="20"/>
  <c r="AC28" i="25" s="1"/>
  <c r="BP39" i="22"/>
  <c r="AC46" i="20" s="1"/>
  <c r="BX113" i="22"/>
  <c r="BX125" i="22" s="1"/>
  <c r="BX124" i="22"/>
  <c r="CA113" i="22"/>
  <c r="CA125" i="22" s="1"/>
  <c r="CA124" i="22"/>
  <c r="X36" i="20"/>
  <c r="BJ41" i="22"/>
  <c r="X48" i="20" s="1"/>
  <c r="CC113" i="22"/>
  <c r="CC125" i="22" s="1"/>
  <c r="CC124" i="22"/>
  <c r="CA28" i="22"/>
  <c r="CA40" i="22" s="1"/>
  <c r="S40" i="22"/>
  <c r="AV30" i="22"/>
  <c r="AV42" i="22" s="1"/>
  <c r="AV125" i="22"/>
  <c r="V113" i="22"/>
  <c r="V29" i="22"/>
  <c r="V124" i="22"/>
  <c r="J113" i="22"/>
  <c r="J29" i="22"/>
  <c r="J124" i="22"/>
  <c r="BS113" i="22"/>
  <c r="BS125" i="22" s="1"/>
  <c r="BS124" i="22"/>
  <c r="H28" i="25"/>
  <c r="AF40" i="22"/>
  <c r="M47" i="20" s="1"/>
  <c r="M35" i="20"/>
  <c r="CN28" i="22"/>
  <c r="BI125" i="22"/>
  <c r="BI30" i="22"/>
  <c r="BI42" i="22" s="1"/>
  <c r="J40" i="25"/>
  <c r="AC125" i="22"/>
  <c r="AC30" i="22"/>
  <c r="CN113" i="22"/>
  <c r="CN125" i="22" s="1"/>
  <c r="CN124" i="22"/>
  <c r="U29" i="25"/>
  <c r="H113" i="22"/>
  <c r="H29" i="22"/>
  <c r="H124" i="22"/>
  <c r="CJ113" i="22"/>
  <c r="CJ125" i="22" s="1"/>
  <c r="CJ124" i="22"/>
  <c r="T113" i="22"/>
  <c r="T29" i="22"/>
  <c r="T124" i="22"/>
  <c r="BV113" i="22"/>
  <c r="BV125" i="22" s="1"/>
  <c r="BV124" i="22"/>
  <c r="T147" i="22"/>
  <c r="T64" i="22" s="1"/>
  <c r="T164" i="22"/>
  <c r="L68" i="20"/>
  <c r="T81" i="22"/>
  <c r="S82" i="22"/>
  <c r="V162" i="22"/>
  <c r="U163" i="22"/>
  <c r="S165" i="22"/>
  <c r="U80" i="22"/>
  <c r="V145" i="22"/>
  <c r="V62" i="22" s="1"/>
  <c r="U146" i="22"/>
  <c r="U63" i="22" s="1"/>
  <c r="V79" i="22"/>
  <c r="W144" i="22"/>
  <c r="W61" i="22" s="1"/>
  <c r="CH135" i="22"/>
  <c r="BG133" i="22"/>
  <c r="BG50" i="22" s="1"/>
  <c r="BF134" i="22"/>
  <c r="BF51" i="22" s="1"/>
  <c r="CI134" i="22"/>
  <c r="Z135" i="22"/>
  <c r="Z52" i="22" s="1"/>
  <c r="CH52" i="22" s="1"/>
  <c r="AB133" i="22"/>
  <c r="AB50" i="22" s="1"/>
  <c r="CJ50" i="22" s="1"/>
  <c r="AA134" i="22"/>
  <c r="AA51" i="22" s="1"/>
  <c r="CI51" i="22" s="1"/>
  <c r="CJ133" i="22"/>
  <c r="BE135" i="22"/>
  <c r="BE52" i="22" s="1"/>
  <c r="AA32" i="24"/>
  <c r="CJ110" i="24"/>
  <c r="AC110" i="24"/>
  <c r="AG19" i="14"/>
  <c r="CO19" i="14" s="1"/>
  <c r="CK132" i="22"/>
  <c r="AC132" i="22"/>
  <c r="AC49" i="22" s="1"/>
  <c r="CK49" i="22" s="1"/>
  <c r="BL19" i="14"/>
  <c r="BH132" i="22"/>
  <c r="BH49" i="22" s="1"/>
  <c r="AG40" i="25" l="1"/>
  <c r="AI40" i="25"/>
  <c r="AH40" i="25"/>
  <c r="AE40" i="25"/>
  <c r="AF40" i="25"/>
  <c r="AD40" i="25"/>
  <c r="AC40" i="25"/>
  <c r="AW147" i="22"/>
  <c r="AW63" i="22"/>
  <c r="AW164" i="22"/>
  <c r="BE81" i="24"/>
  <c r="CH81" i="24"/>
  <c r="CA164" i="22"/>
  <c r="CA147" i="22"/>
  <c r="CA165" i="22" s="1"/>
  <c r="CC145" i="22"/>
  <c r="CC162" i="22"/>
  <c r="AU82" i="22"/>
  <c r="BY64" i="22"/>
  <c r="BY82" i="22" s="1"/>
  <c r="AX62" i="22"/>
  <c r="AX163" i="22"/>
  <c r="AX146" i="22"/>
  <c r="AV81" i="22"/>
  <c r="BZ63" i="22"/>
  <c r="BZ81" i="22" s="1"/>
  <c r="BD32" i="24"/>
  <c r="AZ144" i="22"/>
  <c r="CG32" i="24"/>
  <c r="CD144" i="22" s="1"/>
  <c r="CB163" i="22"/>
  <c r="CB146" i="22"/>
  <c r="AX79" i="22"/>
  <c r="CB61" i="22"/>
  <c r="CB79" i="22" s="1"/>
  <c r="AV64" i="22"/>
  <c r="AV165" i="22"/>
  <c r="AW80" i="22"/>
  <c r="CA62" i="22"/>
  <c r="CA80" i="22" s="1"/>
  <c r="AY145" i="22"/>
  <c r="AY61" i="22"/>
  <c r="AY162" i="22"/>
  <c r="CM69" i="22"/>
  <c r="CM70" i="22"/>
  <c r="CN40" i="22"/>
  <c r="AI47" i="20" s="1"/>
  <c r="AI35" i="20"/>
  <c r="AI29" i="25" s="1"/>
  <c r="L36" i="20"/>
  <c r="CD29" i="22"/>
  <c r="V41" i="22"/>
  <c r="L48" i="20" s="1"/>
  <c r="X42" i="25"/>
  <c r="AB41" i="22"/>
  <c r="CJ29" i="22"/>
  <c r="CJ41" i="22" s="1"/>
  <c r="AC35" i="20"/>
  <c r="AC29" i="25" s="1"/>
  <c r="BP40" i="22"/>
  <c r="AC47" i="20" s="1"/>
  <c r="W42" i="25"/>
  <c r="R30" i="22"/>
  <c r="R125" i="22"/>
  <c r="AE41" i="22"/>
  <c r="CM29" i="22"/>
  <c r="CM41" i="22" s="1"/>
  <c r="M30" i="22"/>
  <c r="M125" i="22"/>
  <c r="X41" i="22"/>
  <c r="CF29" i="22"/>
  <c r="CF41" i="22" s="1"/>
  <c r="AF30" i="22"/>
  <c r="AF125" i="22"/>
  <c r="I41" i="25"/>
  <c r="P30" i="22"/>
  <c r="P125" i="22"/>
  <c r="Z125" i="22"/>
  <c r="Z30" i="22"/>
  <c r="W37" i="20"/>
  <c r="AZ42" i="22"/>
  <c r="W49" i="20" s="1"/>
  <c r="V42" i="25"/>
  <c r="W41" i="22"/>
  <c r="CE29" i="22"/>
  <c r="CE41" i="22" s="1"/>
  <c r="CA29" i="22"/>
  <c r="CA41" i="22" s="1"/>
  <c r="S41" i="22"/>
  <c r="AD30" i="22"/>
  <c r="AD125" i="22"/>
  <c r="J41" i="25"/>
  <c r="CB29" i="22"/>
  <c r="CB41" i="22" s="1"/>
  <c r="T41" i="22"/>
  <c r="CK30" i="22"/>
  <c r="CK42" i="22" s="1"/>
  <c r="AC42" i="22"/>
  <c r="M29" i="25"/>
  <c r="I36" i="20"/>
  <c r="BR29" i="22"/>
  <c r="J41" i="22"/>
  <c r="I48" i="20" s="1"/>
  <c r="V30" i="22"/>
  <c r="V125" i="22"/>
  <c r="X30" i="25"/>
  <c r="T42" i="25"/>
  <c r="AB30" i="22"/>
  <c r="AB125" i="22"/>
  <c r="G41" i="25"/>
  <c r="S42" i="25"/>
  <c r="L41" i="25"/>
  <c r="H36" i="20"/>
  <c r="BQ29" i="22"/>
  <c r="I41" i="22"/>
  <c r="H48" i="20" s="1"/>
  <c r="AE30" i="22"/>
  <c r="AE125" i="22"/>
  <c r="AA125" i="22"/>
  <c r="AA30" i="22"/>
  <c r="I29" i="25"/>
  <c r="X37" i="20"/>
  <c r="BJ42" i="22"/>
  <c r="X49" i="20" s="1"/>
  <c r="BW29" i="22"/>
  <c r="BW41" i="22" s="1"/>
  <c r="O41" i="22"/>
  <c r="AD35" i="20"/>
  <c r="AD29" i="25" s="1"/>
  <c r="BQ40" i="22"/>
  <c r="AD47" i="20" s="1"/>
  <c r="K36" i="20"/>
  <c r="BT29" i="22"/>
  <c r="L41" i="22"/>
  <c r="K48" i="20" s="1"/>
  <c r="T37" i="20"/>
  <c r="AN42" i="22"/>
  <c r="T49" i="20" s="1"/>
  <c r="V30" i="25"/>
  <c r="S37" i="20"/>
  <c r="AM42" i="22"/>
  <c r="S49" i="20" s="1"/>
  <c r="Y30" i="22"/>
  <c r="Y125" i="22"/>
  <c r="S30" i="22"/>
  <c r="S125" i="22"/>
  <c r="U37" i="20"/>
  <c r="AO42" i="22"/>
  <c r="U49" i="20" s="1"/>
  <c r="K41" i="25"/>
  <c r="J29" i="25"/>
  <c r="T30" i="22"/>
  <c r="T125" i="22"/>
  <c r="G36" i="20"/>
  <c r="BP29" i="22"/>
  <c r="H41" i="22"/>
  <c r="G48" i="20" s="1"/>
  <c r="M41" i="25"/>
  <c r="J30" i="22"/>
  <c r="J125" i="22"/>
  <c r="T30" i="25"/>
  <c r="CC29" i="22"/>
  <c r="CC41" i="22" s="1"/>
  <c r="U41" i="22"/>
  <c r="G29" i="25"/>
  <c r="AP42" i="22"/>
  <c r="V49" i="20" s="1"/>
  <c r="V37" i="20"/>
  <c r="S30" i="25"/>
  <c r="AH35" i="20"/>
  <c r="AH29" i="25" s="1"/>
  <c r="CD40" i="22"/>
  <c r="AH47" i="20" s="1"/>
  <c r="U42" i="25"/>
  <c r="I30" i="22"/>
  <c r="I125" i="22"/>
  <c r="BV29" i="22"/>
  <c r="BV41" i="22" s="1"/>
  <c r="N41" i="22"/>
  <c r="J36" i="20"/>
  <c r="BS29" i="22"/>
  <c r="K41" i="22"/>
  <c r="J48" i="20" s="1"/>
  <c r="X30" i="22"/>
  <c r="X125" i="22"/>
  <c r="AF41" i="22"/>
  <c r="M48" i="20" s="1"/>
  <c r="M36" i="20"/>
  <c r="CN29" i="22"/>
  <c r="BY29" i="22"/>
  <c r="BY41" i="22" s="1"/>
  <c r="Q41" i="22"/>
  <c r="O30" i="22"/>
  <c r="O125" i="22"/>
  <c r="H41" i="25"/>
  <c r="L30" i="22"/>
  <c r="L125" i="22"/>
  <c r="Z41" i="22"/>
  <c r="CH29" i="22"/>
  <c r="CH41" i="22" s="1"/>
  <c r="W30" i="22"/>
  <c r="W125" i="22"/>
  <c r="AG35" i="20"/>
  <c r="AG29" i="25" s="1"/>
  <c r="BT40" i="22"/>
  <c r="AG47" i="20" s="1"/>
  <c r="AD41" i="22"/>
  <c r="CL29" i="22"/>
  <c r="CL41" i="22" s="1"/>
  <c r="H30" i="22"/>
  <c r="H125" i="22"/>
  <c r="U30" i="22"/>
  <c r="U125" i="22"/>
  <c r="W30" i="25"/>
  <c r="L29" i="25"/>
  <c r="BZ29" i="22"/>
  <c r="BZ41" i="22" s="1"/>
  <c r="R41" i="22"/>
  <c r="U30" i="25"/>
  <c r="BU29" i="22"/>
  <c r="BU41" i="22" s="1"/>
  <c r="M41" i="22"/>
  <c r="N30" i="22"/>
  <c r="N125" i="22"/>
  <c r="K30" i="22"/>
  <c r="K125" i="22"/>
  <c r="CI29" i="22"/>
  <c r="CI41" i="22" s="1"/>
  <c r="AA41" i="22"/>
  <c r="Q30" i="22"/>
  <c r="Q125" i="22"/>
  <c r="AE35" i="20"/>
  <c r="AE29" i="25" s="1"/>
  <c r="BR40" i="22"/>
  <c r="AE47" i="20" s="1"/>
  <c r="BX29" i="22"/>
  <c r="BX41" i="22" s="1"/>
  <c r="P41" i="22"/>
  <c r="H29" i="25"/>
  <c r="Y41" i="22"/>
  <c r="CG29" i="22"/>
  <c r="CG41" i="22" s="1"/>
  <c r="K29" i="25"/>
  <c r="AF35" i="20"/>
  <c r="AF29" i="25" s="1"/>
  <c r="BS40" i="22"/>
  <c r="AF47" i="20" s="1"/>
  <c r="T82" i="22"/>
  <c r="T165" i="22"/>
  <c r="L86" i="20"/>
  <c r="U147" i="22"/>
  <c r="U64" i="22" s="1"/>
  <c r="L69" i="20"/>
  <c r="L34" i="26" s="1"/>
  <c r="W162" i="22"/>
  <c r="W145" i="22"/>
  <c r="W62" i="22" s="1"/>
  <c r="V80" i="22"/>
  <c r="V163" i="22"/>
  <c r="V146" i="22"/>
  <c r="V63" i="22" s="1"/>
  <c r="U164" i="22"/>
  <c r="U81" i="22"/>
  <c r="W79" i="22"/>
  <c r="X144" i="22"/>
  <c r="X61" i="22" s="1"/>
  <c r="BH133" i="22"/>
  <c r="BH50" i="22" s="1"/>
  <c r="CJ134" i="22"/>
  <c r="CI135" i="22"/>
  <c r="AA135" i="22"/>
  <c r="AA52" i="22" s="1"/>
  <c r="CI52" i="22" s="1"/>
  <c r="BG134" i="22"/>
  <c r="BG51" i="22" s="1"/>
  <c r="AC133" i="22"/>
  <c r="AC50" i="22" s="1"/>
  <c r="CK50" i="22" s="1"/>
  <c r="CK133" i="22"/>
  <c r="AB134" i="22"/>
  <c r="AB51" i="22" s="1"/>
  <c r="CJ51" i="22" s="1"/>
  <c r="BF135" i="22"/>
  <c r="BF52" i="22" s="1"/>
  <c r="AB32" i="24"/>
  <c r="CK110" i="24"/>
  <c r="AD110" i="24"/>
  <c r="AH19" i="14"/>
  <c r="CP19" i="14" s="1"/>
  <c r="CL132" i="22"/>
  <c r="BM19" i="14"/>
  <c r="BJ132" i="22" s="1"/>
  <c r="BJ49" i="22" s="1"/>
  <c r="BI132" i="22"/>
  <c r="BI49" i="22" s="1"/>
  <c r="AD132" i="22"/>
  <c r="AD49" i="22" s="1"/>
  <c r="CL49" i="22" s="1"/>
  <c r="AI41" i="25" l="1"/>
  <c r="AG41" i="25"/>
  <c r="AC41" i="25"/>
  <c r="AF41" i="25"/>
  <c r="AH41" i="25"/>
  <c r="AE41" i="25"/>
  <c r="AD41" i="25"/>
  <c r="AZ162" i="22"/>
  <c r="AZ145" i="22"/>
  <c r="AZ61" i="22"/>
  <c r="AX63" i="22"/>
  <c r="AX164" i="22"/>
  <c r="AX147" i="22"/>
  <c r="AY79" i="22"/>
  <c r="CC61" i="22"/>
  <c r="CC79" i="22" s="1"/>
  <c r="CB164" i="22"/>
  <c r="CB147" i="22"/>
  <c r="CB165" i="22" s="1"/>
  <c r="BA144" i="22"/>
  <c r="BE32" i="24"/>
  <c r="CH32" i="24"/>
  <c r="CE144" i="22" s="1"/>
  <c r="AW81" i="22"/>
  <c r="CA63" i="22"/>
  <c r="CA81" i="22" s="1"/>
  <c r="AY146" i="22"/>
  <c r="AY62" i="22"/>
  <c r="AY163" i="22"/>
  <c r="AV82" i="22"/>
  <c r="BZ64" i="22"/>
  <c r="BZ82" i="22" s="1"/>
  <c r="AX80" i="22"/>
  <c r="CB62" i="22"/>
  <c r="CB80" i="22" s="1"/>
  <c r="AW64" i="22"/>
  <c r="AW165" i="22"/>
  <c r="CD162" i="22"/>
  <c r="CD145" i="22"/>
  <c r="CC163" i="22"/>
  <c r="CC146" i="22"/>
  <c r="BF81" i="24"/>
  <c r="CI81" i="24"/>
  <c r="BV30" i="22"/>
  <c r="BV42" i="22" s="1"/>
  <c r="N42" i="22"/>
  <c r="CE30" i="22"/>
  <c r="CE42" i="22" s="1"/>
  <c r="W42" i="22"/>
  <c r="K37" i="20"/>
  <c r="BT30" i="22"/>
  <c r="L42" i="22"/>
  <c r="K49" i="20" s="1"/>
  <c r="AI36" i="20"/>
  <c r="AI30" i="25" s="1"/>
  <c r="CN41" i="22"/>
  <c r="AI48" i="20" s="1"/>
  <c r="CF30" i="22"/>
  <c r="CF42" i="22" s="1"/>
  <c r="X42" i="22"/>
  <c r="AG36" i="26"/>
  <c r="V31" i="25"/>
  <c r="AG16" i="26"/>
  <c r="I37" i="20"/>
  <c r="BR30" i="22"/>
  <c r="J42" i="22"/>
  <c r="I49" i="20" s="1"/>
  <c r="G42" i="25"/>
  <c r="CB30" i="22"/>
  <c r="CB42" i="22" s="1"/>
  <c r="T42" i="22"/>
  <c r="AF39" i="26"/>
  <c r="U43" i="25"/>
  <c r="AF19" i="26"/>
  <c r="T31" i="25"/>
  <c r="AE16" i="26"/>
  <c r="AE36" i="26"/>
  <c r="AI39" i="26"/>
  <c r="X43" i="25"/>
  <c r="AI19" i="26"/>
  <c r="AE42" i="22"/>
  <c r="CM30" i="22"/>
  <c r="CM42" i="22" s="1"/>
  <c r="I42" i="25"/>
  <c r="CH30" i="22"/>
  <c r="CH42" i="22" s="1"/>
  <c r="Z42" i="22"/>
  <c r="CN30" i="22"/>
  <c r="AF42" i="22"/>
  <c r="M49" i="20" s="1"/>
  <c r="M37" i="20"/>
  <c r="BU30" i="22"/>
  <c r="BU42" i="22" s="1"/>
  <c r="M42" i="22"/>
  <c r="BZ30" i="22"/>
  <c r="BZ42" i="22" s="1"/>
  <c r="R42" i="22"/>
  <c r="AH36" i="20"/>
  <c r="AH30" i="25" s="1"/>
  <c r="CD41" i="22"/>
  <c r="AH48" i="20" s="1"/>
  <c r="G37" i="20"/>
  <c r="BP30" i="22"/>
  <c r="H42" i="22"/>
  <c r="G49" i="20" s="1"/>
  <c r="BW30" i="22"/>
  <c r="BW42" i="22" s="1"/>
  <c r="O42" i="22"/>
  <c r="M30" i="25"/>
  <c r="J42" i="25"/>
  <c r="AG39" i="26"/>
  <c r="V43" i="25"/>
  <c r="AG19" i="26"/>
  <c r="AC36" i="20"/>
  <c r="AC30" i="25" s="1"/>
  <c r="BP41" i="22"/>
  <c r="AC48" i="20" s="1"/>
  <c r="AF16" i="26"/>
  <c r="U31" i="25"/>
  <c r="AF36" i="26"/>
  <c r="Y42" i="22"/>
  <c r="CG30" i="22"/>
  <c r="CG42" i="22" s="1"/>
  <c r="K42" i="25"/>
  <c r="AI36" i="26"/>
  <c r="AI16" i="26"/>
  <c r="X31" i="25"/>
  <c r="AA42" i="22"/>
  <c r="CI30" i="22"/>
  <c r="CI42" i="22" s="1"/>
  <c r="H42" i="25"/>
  <c r="AE36" i="20"/>
  <c r="AE30" i="25" s="1"/>
  <c r="BR41" i="22"/>
  <c r="AE48" i="20" s="1"/>
  <c r="L30" i="25"/>
  <c r="J37" i="20"/>
  <c r="BS30" i="22"/>
  <c r="K42" i="22"/>
  <c r="J49" i="20" s="1"/>
  <c r="M42" i="25"/>
  <c r="AF36" i="20"/>
  <c r="AF30" i="25" s="1"/>
  <c r="BS41" i="22"/>
  <c r="AF48" i="20" s="1"/>
  <c r="G30" i="25"/>
  <c r="AD19" i="26"/>
  <c r="S43" i="25"/>
  <c r="AD39" i="26"/>
  <c r="AG36" i="20"/>
  <c r="AG30" i="25" s="1"/>
  <c r="BT41" i="22"/>
  <c r="AG48" i="20" s="1"/>
  <c r="AD36" i="20"/>
  <c r="AD30" i="25" s="1"/>
  <c r="BQ41" i="22"/>
  <c r="AD48" i="20" s="1"/>
  <c r="AB42" i="22"/>
  <c r="CJ30" i="22"/>
  <c r="CJ42" i="22" s="1"/>
  <c r="I30" i="25"/>
  <c r="AD42" i="22"/>
  <c r="CL30" i="22"/>
  <c r="CL42" i="22" s="1"/>
  <c r="AH19" i="26"/>
  <c r="W43" i="25"/>
  <c r="AH39" i="26"/>
  <c r="BY30" i="22"/>
  <c r="BY42" i="22" s="1"/>
  <c r="Q42" i="22"/>
  <c r="CC30" i="22"/>
  <c r="CC42" i="22" s="1"/>
  <c r="U42" i="22"/>
  <c r="J30" i="25"/>
  <c r="H37" i="20"/>
  <c r="BQ30" i="22"/>
  <c r="I42" i="22"/>
  <c r="H49" i="20" s="1"/>
  <c r="CA30" i="22"/>
  <c r="CA42" i="22" s="1"/>
  <c r="S42" i="22"/>
  <c r="AD36" i="26"/>
  <c r="S31" i="25"/>
  <c r="AD16" i="26"/>
  <c r="AE39" i="26"/>
  <c r="T43" i="25"/>
  <c r="AE19" i="26"/>
  <c r="K30" i="25"/>
  <c r="H30" i="25"/>
  <c r="L37" i="20"/>
  <c r="CD30" i="22"/>
  <c r="V42" i="22"/>
  <c r="L49" i="20" s="1"/>
  <c r="AH36" i="26"/>
  <c r="AH16" i="26"/>
  <c r="W31" i="25"/>
  <c r="BX30" i="22"/>
  <c r="BX42" i="22" s="1"/>
  <c r="P42" i="22"/>
  <c r="L42" i="25"/>
  <c r="U165" i="22"/>
  <c r="L87" i="20"/>
  <c r="L37" i="26" s="1"/>
  <c r="X56" i="20"/>
  <c r="U82" i="22"/>
  <c r="L70" i="20"/>
  <c r="W163" i="22"/>
  <c r="W146" i="22"/>
  <c r="W63" i="22" s="1"/>
  <c r="V164" i="22"/>
  <c r="V147" i="22"/>
  <c r="V64" i="22" s="1"/>
  <c r="X145" i="22"/>
  <c r="X62" i="22" s="1"/>
  <c r="W80" i="22"/>
  <c r="V81" i="22"/>
  <c r="X162" i="22"/>
  <c r="Y144" i="22"/>
  <c r="Y61" i="22" s="1"/>
  <c r="X79" i="22"/>
  <c r="CL133" i="22"/>
  <c r="AB135" i="22"/>
  <c r="AB52" i="22" s="1"/>
  <c r="CJ52" i="22" s="1"/>
  <c r="BH134" i="22"/>
  <c r="BH51" i="22" s="1"/>
  <c r="AD133" i="22"/>
  <c r="AD50" i="22" s="1"/>
  <c r="CL50" i="22" s="1"/>
  <c r="CJ135" i="22"/>
  <c r="BG135" i="22"/>
  <c r="BG52" i="22" s="1"/>
  <c r="AC134" i="22"/>
  <c r="AC51" i="22" s="1"/>
  <c r="CK51" i="22" s="1"/>
  <c r="BI133" i="22"/>
  <c r="BI50" i="22" s="1"/>
  <c r="BJ133" i="22"/>
  <c r="BJ50" i="22" s="1"/>
  <c r="CK134" i="22"/>
  <c r="AC32" i="24"/>
  <c r="CL110" i="24"/>
  <c r="AE110" i="24"/>
  <c r="AI19" i="14"/>
  <c r="CQ19" i="14" s="1"/>
  <c r="CM132" i="22"/>
  <c r="AE132" i="22"/>
  <c r="AE49" i="22" s="1"/>
  <c r="CM49" i="22" s="1"/>
  <c r="AD42" i="25" l="1"/>
  <c r="AF42" i="25"/>
  <c r="AG42" i="25"/>
  <c r="AC42" i="25"/>
  <c r="AH42" i="25"/>
  <c r="AE42" i="25"/>
  <c r="AI42" i="25"/>
  <c r="AY147" i="22"/>
  <c r="AY63" i="22"/>
  <c r="AY164" i="22"/>
  <c r="BB144" i="22"/>
  <c r="BF32" i="24"/>
  <c r="CI32" i="24"/>
  <c r="CF144" i="22" s="1"/>
  <c r="AX81" i="22"/>
  <c r="CB63" i="22"/>
  <c r="CB81" i="22" s="1"/>
  <c r="CD163" i="22"/>
  <c r="CD146" i="22"/>
  <c r="AW82" i="22"/>
  <c r="CA64" i="22"/>
  <c r="CA82" i="22" s="1"/>
  <c r="BA61" i="22"/>
  <c r="BA162" i="22"/>
  <c r="BA145" i="22"/>
  <c r="CD61" i="22"/>
  <c r="W68" i="20"/>
  <c r="AZ79" i="22"/>
  <c r="W86" i="20" s="1"/>
  <c r="BG81" i="24"/>
  <c r="CJ81" i="24"/>
  <c r="AX165" i="22"/>
  <c r="AX64" i="22"/>
  <c r="AZ163" i="22"/>
  <c r="AZ146" i="22"/>
  <c r="AZ62" i="22"/>
  <c r="CC147" i="22"/>
  <c r="CC165" i="22" s="1"/>
  <c r="CC164" i="22"/>
  <c r="AY80" i="22"/>
  <c r="CC62" i="22"/>
  <c r="CC80" i="22" s="1"/>
  <c r="CE145" i="22"/>
  <c r="CE162" i="22"/>
  <c r="S16" i="26"/>
  <c r="H16" i="26" s="1"/>
  <c r="S36" i="26"/>
  <c r="H36" i="26" s="1"/>
  <c r="H31" i="25"/>
  <c r="AF37" i="20"/>
  <c r="AF31" i="25" s="1"/>
  <c r="BS42" i="22"/>
  <c r="AF49" i="20" s="1"/>
  <c r="CN42" i="22"/>
  <c r="AI49" i="20" s="1"/>
  <c r="AI37" i="20"/>
  <c r="AI31" i="25" s="1"/>
  <c r="AE37" i="20"/>
  <c r="AE31" i="25" s="1"/>
  <c r="BR42" i="22"/>
  <c r="AE49" i="20" s="1"/>
  <c r="W19" i="26"/>
  <c r="L19" i="26" s="1"/>
  <c r="W39" i="26"/>
  <c r="L39" i="26" s="1"/>
  <c r="L43" i="25"/>
  <c r="U16" i="26"/>
  <c r="J16" i="26" s="1"/>
  <c r="U36" i="26"/>
  <c r="J36" i="26" s="1"/>
  <c r="J31" i="25"/>
  <c r="R19" i="26"/>
  <c r="G19" i="26" s="1"/>
  <c r="R39" i="26"/>
  <c r="T16" i="26"/>
  <c r="I16" i="26" s="1"/>
  <c r="I31" i="25"/>
  <c r="T36" i="26"/>
  <c r="I36" i="26" s="1"/>
  <c r="V19" i="26"/>
  <c r="K19" i="26" s="1"/>
  <c r="V39" i="26"/>
  <c r="K39" i="26" s="1"/>
  <c r="K43" i="25"/>
  <c r="AH37" i="20"/>
  <c r="AH31" i="25" s="1"/>
  <c r="CD42" i="22"/>
  <c r="AH49" i="20" s="1"/>
  <c r="S39" i="26"/>
  <c r="H39" i="26" s="1"/>
  <c r="S19" i="26"/>
  <c r="H19" i="26" s="1"/>
  <c r="H43" i="25"/>
  <c r="AC37" i="20"/>
  <c r="AC31" i="25" s="1"/>
  <c r="BP42" i="22"/>
  <c r="X16" i="26"/>
  <c r="M16" i="26" s="1"/>
  <c r="X36" i="26"/>
  <c r="M36" i="26" s="1"/>
  <c r="M31" i="25"/>
  <c r="AG37" i="20"/>
  <c r="AG31" i="25" s="1"/>
  <c r="BT42" i="22"/>
  <c r="AG49" i="20" s="1"/>
  <c r="W36" i="26"/>
  <c r="L36" i="26" s="1"/>
  <c r="W16" i="26"/>
  <c r="L16" i="26" s="1"/>
  <c r="L31" i="25"/>
  <c r="AD37" i="20"/>
  <c r="AD31" i="25" s="1"/>
  <c r="BQ42" i="22"/>
  <c r="AD49" i="20" s="1"/>
  <c r="U39" i="26"/>
  <c r="J39" i="26" s="1"/>
  <c r="U19" i="26"/>
  <c r="J19" i="26" s="1"/>
  <c r="J43" i="25"/>
  <c r="G31" i="25"/>
  <c r="R16" i="26"/>
  <c r="G16" i="26" s="1"/>
  <c r="R36" i="26"/>
  <c r="G36" i="26" s="1"/>
  <c r="X39" i="26"/>
  <c r="M39" i="26" s="1"/>
  <c r="X19" i="26"/>
  <c r="M19" i="26" s="1"/>
  <c r="M43" i="25"/>
  <c r="T19" i="26"/>
  <c r="I19" i="26" s="1"/>
  <c r="T39" i="26"/>
  <c r="I39" i="26" s="1"/>
  <c r="I43" i="25"/>
  <c r="K31" i="25"/>
  <c r="V16" i="26"/>
  <c r="K16" i="26" s="1"/>
  <c r="V36" i="26"/>
  <c r="K36" i="26" s="1"/>
  <c r="X57" i="20"/>
  <c r="L88" i="20"/>
  <c r="W81" i="22"/>
  <c r="W164" i="22"/>
  <c r="W147" i="22"/>
  <c r="W64" i="22" s="1"/>
  <c r="L71" i="20"/>
  <c r="X163" i="22"/>
  <c r="X146" i="22"/>
  <c r="X63" i="22" s="1"/>
  <c r="V165" i="22"/>
  <c r="V82" i="22"/>
  <c r="X80" i="22"/>
  <c r="Y162" i="22"/>
  <c r="Y145" i="22"/>
  <c r="Y62" i="22" s="1"/>
  <c r="Y79" i="22"/>
  <c r="Z144" i="22"/>
  <c r="Z61" i="22" s="1"/>
  <c r="BI134" i="22"/>
  <c r="BI51" i="22" s="1"/>
  <c r="AD134" i="22"/>
  <c r="AD51" i="22" s="1"/>
  <c r="CL51" i="22" s="1"/>
  <c r="BJ134" i="22"/>
  <c r="BJ51" i="22" s="1"/>
  <c r="AC135" i="22"/>
  <c r="AC52" i="22" s="1"/>
  <c r="CK52" i="22" s="1"/>
  <c r="CM133" i="22"/>
  <c r="AE133" i="22"/>
  <c r="AE50" i="22" s="1"/>
  <c r="CM50" i="22" s="1"/>
  <c r="CK135" i="22"/>
  <c r="BH135" i="22"/>
  <c r="BH52" i="22" s="1"/>
  <c r="CL134" i="22"/>
  <c r="AD32" i="24"/>
  <c r="CM110" i="24"/>
  <c r="AF110" i="24"/>
  <c r="CN132" i="22"/>
  <c r="AF132" i="22"/>
  <c r="AF49" i="22" s="1"/>
  <c r="AG43" i="25" l="1"/>
  <c r="AF43" i="25"/>
  <c r="AI43" i="25"/>
  <c r="AH43" i="25"/>
  <c r="AE43" i="25"/>
  <c r="AD43" i="25"/>
  <c r="H35" i="30"/>
  <c r="H32" i="30"/>
  <c r="H31" i="30"/>
  <c r="H33" i="30"/>
  <c r="H37" i="30"/>
  <c r="H34" i="30"/>
  <c r="G39" i="26"/>
  <c r="AX82" i="22"/>
  <c r="CB64" i="22"/>
  <c r="CB82" i="22" s="1"/>
  <c r="CD147" i="22"/>
  <c r="CD165" i="22" s="1"/>
  <c r="CD164" i="22"/>
  <c r="CE146" i="22"/>
  <c r="CE163" i="22"/>
  <c r="BH81" i="24"/>
  <c r="CK81" i="24"/>
  <c r="BA163" i="22"/>
  <c r="BA146" i="22"/>
  <c r="BA62" i="22"/>
  <c r="BB162" i="22"/>
  <c r="BB145" i="22"/>
  <c r="BB61" i="22"/>
  <c r="W69" i="20"/>
  <c r="AZ80" i="22"/>
  <c r="W87" i="20" s="1"/>
  <c r="CD62" i="22"/>
  <c r="BA79" i="22"/>
  <c r="CE61" i="22"/>
  <c r="CE79" i="22" s="1"/>
  <c r="CF145" i="22"/>
  <c r="CF162" i="22"/>
  <c r="AY81" i="22"/>
  <c r="CC63" i="22"/>
  <c r="CC81" i="22" s="1"/>
  <c r="AZ63" i="22"/>
  <c r="AZ164" i="22"/>
  <c r="AZ147" i="22"/>
  <c r="CD79" i="22"/>
  <c r="AH86" i="20" s="1"/>
  <c r="AH68" i="20"/>
  <c r="BC144" i="22"/>
  <c r="BG32" i="24"/>
  <c r="CJ32" i="24"/>
  <c r="CG144" i="22" s="1"/>
  <c r="AY64" i="22"/>
  <c r="AY165" i="22"/>
  <c r="G43" i="25"/>
  <c r="AC49" i="20"/>
  <c r="W165" i="22"/>
  <c r="X81" i="22"/>
  <c r="L89" i="20"/>
  <c r="X58" i="20"/>
  <c r="X147" i="22"/>
  <c r="X64" i="22" s="1"/>
  <c r="W82" i="22"/>
  <c r="Y163" i="22"/>
  <c r="CN49" i="22"/>
  <c r="M56" i="20"/>
  <c r="X164" i="22"/>
  <c r="Y80" i="22"/>
  <c r="Z79" i="22"/>
  <c r="Z162" i="22"/>
  <c r="Y146" i="22"/>
  <c r="Y63" i="22" s="1"/>
  <c r="Z145" i="22"/>
  <c r="Z62" i="22" s="1"/>
  <c r="AA144" i="22"/>
  <c r="AA61" i="22" s="1"/>
  <c r="AF133" i="22"/>
  <c r="AF50" i="22" s="1"/>
  <c r="CN133" i="22"/>
  <c r="AE134" i="22"/>
  <c r="AE51" i="22" s="1"/>
  <c r="CM51" i="22" s="1"/>
  <c r="BJ135" i="22"/>
  <c r="BJ52" i="22" s="1"/>
  <c r="CM134" i="22"/>
  <c r="CL135" i="22"/>
  <c r="AD135" i="22"/>
  <c r="AD52" i="22" s="1"/>
  <c r="CL52" i="22" s="1"/>
  <c r="BI135" i="22"/>
  <c r="BI52" i="22" s="1"/>
  <c r="AE32" i="24"/>
  <c r="CN110" i="24"/>
  <c r="AG110" i="24"/>
  <c r="AC43" i="25" l="1"/>
  <c r="I38" i="30"/>
  <c r="E37" i="30"/>
  <c r="I37" i="30" s="1"/>
  <c r="L37" i="30" s="1"/>
  <c r="E32" i="30"/>
  <c r="I32" i="30" s="1"/>
  <c r="L32" i="30" s="1"/>
  <c r="E33" i="30"/>
  <c r="I33" i="30" s="1"/>
  <c r="L33" i="30" s="1"/>
  <c r="E35" i="30"/>
  <c r="I35" i="30" s="1"/>
  <c r="L35" i="30" s="1"/>
  <c r="E31" i="30"/>
  <c r="I31" i="30" s="1"/>
  <c r="L31" i="30" s="1"/>
  <c r="E34" i="30"/>
  <c r="I34" i="30" s="1"/>
  <c r="L34" i="30" s="1"/>
  <c r="CG145" i="22"/>
  <c r="CG162" i="22"/>
  <c r="CF163" i="22"/>
  <c r="CF146" i="22"/>
  <c r="BI81" i="24"/>
  <c r="CL81" i="24"/>
  <c r="BC145" i="22"/>
  <c r="BC61" i="22"/>
  <c r="BC162" i="22"/>
  <c r="BB79" i="22"/>
  <c r="CF61" i="22"/>
  <c r="CF79" i="22" s="1"/>
  <c r="BA147" i="22"/>
  <c r="BA63" i="22"/>
  <c r="BA164" i="22"/>
  <c r="BH32" i="24"/>
  <c r="BD144" i="22"/>
  <c r="CK32" i="24"/>
  <c r="CH144" i="22" s="1"/>
  <c r="AZ64" i="22"/>
  <c r="AZ165" i="22"/>
  <c r="BA80" i="22"/>
  <c r="CE62" i="22"/>
  <c r="CE80" i="22" s="1"/>
  <c r="AY82" i="22"/>
  <c r="CC64" i="22"/>
  <c r="CC82" i="22" s="1"/>
  <c r="W70" i="20"/>
  <c r="AZ81" i="22"/>
  <c r="W88" i="20" s="1"/>
  <c r="CD63" i="22"/>
  <c r="AH69" i="20"/>
  <c r="CD80" i="22"/>
  <c r="AH87" i="20" s="1"/>
  <c r="BB163" i="22"/>
  <c r="BB146" i="22"/>
  <c r="BB62" i="22"/>
  <c r="CE164" i="22"/>
  <c r="CE147" i="22"/>
  <c r="CE165" i="22" s="1"/>
  <c r="AI56" i="20"/>
  <c r="X59" i="20"/>
  <c r="Y147" i="22"/>
  <c r="Y64" i="22" s="1"/>
  <c r="X165" i="22"/>
  <c r="X82" i="22"/>
  <c r="CN50" i="22"/>
  <c r="M57" i="20"/>
  <c r="AA145" i="22"/>
  <c r="AA62" i="22" s="1"/>
  <c r="Y164" i="22"/>
  <c r="Y81" i="22"/>
  <c r="Z146" i="22"/>
  <c r="Z63" i="22" s="1"/>
  <c r="Z163" i="22"/>
  <c r="AA162" i="22"/>
  <c r="Z80" i="22"/>
  <c r="AA79" i="22"/>
  <c r="AB144" i="22"/>
  <c r="AB61" i="22" s="1"/>
  <c r="CM135" i="22"/>
  <c r="CN134" i="22"/>
  <c r="AE135" i="22"/>
  <c r="AE52" i="22" s="1"/>
  <c r="CM52" i="22" s="1"/>
  <c r="AF134" i="22"/>
  <c r="AF51" i="22" s="1"/>
  <c r="AF32" i="24"/>
  <c r="CO110" i="24"/>
  <c r="AH110" i="24"/>
  <c r="J38" i="30" l="1"/>
  <c r="L38" i="30"/>
  <c r="J34" i="30"/>
  <c r="J35" i="30"/>
  <c r="J33" i="30"/>
  <c r="J32" i="30"/>
  <c r="J31" i="30"/>
  <c r="J37" i="30"/>
  <c r="AZ82" i="22"/>
  <c r="W89" i="20" s="1"/>
  <c r="CD64" i="22"/>
  <c r="W71" i="20"/>
  <c r="BC62" i="22"/>
  <c r="BC163" i="22"/>
  <c r="BC146" i="22"/>
  <c r="CH162" i="22"/>
  <c r="CH145" i="22"/>
  <c r="BB80" i="22"/>
  <c r="CF62" i="22"/>
  <c r="CF80" i="22" s="1"/>
  <c r="BD145" i="22"/>
  <c r="BD162" i="22"/>
  <c r="BD61" i="22"/>
  <c r="BA81" i="22"/>
  <c r="CE63" i="22"/>
  <c r="CE81" i="22" s="1"/>
  <c r="BJ81" i="24"/>
  <c r="CM81" i="24"/>
  <c r="CG146" i="22"/>
  <c r="CG163" i="22"/>
  <c r="BB147" i="22"/>
  <c r="BB164" i="22"/>
  <c r="BB63" i="22"/>
  <c r="AH70" i="20"/>
  <c r="CD81" i="22"/>
  <c r="AH88" i="20" s="1"/>
  <c r="BE144" i="22"/>
  <c r="BI32" i="24"/>
  <c r="CL32" i="24"/>
  <c r="CI144" i="22" s="1"/>
  <c r="BA64" i="22"/>
  <c r="BA165" i="22"/>
  <c r="BC79" i="22"/>
  <c r="CG61" i="22"/>
  <c r="CG79" i="22" s="1"/>
  <c r="CF164" i="22"/>
  <c r="CF147" i="22"/>
  <c r="CF165" i="22" s="1"/>
  <c r="Z147" i="22"/>
  <c r="Z64" i="22" s="1"/>
  <c r="Y165" i="22"/>
  <c r="AI57" i="20"/>
  <c r="Y82" i="22"/>
  <c r="CN51" i="22"/>
  <c r="M58" i="20"/>
  <c r="AA80" i="22"/>
  <c r="AA146" i="22"/>
  <c r="AA63" i="22" s="1"/>
  <c r="AA163" i="22"/>
  <c r="Z81" i="22"/>
  <c r="Z164" i="22"/>
  <c r="AB145" i="22"/>
  <c r="AB62" i="22" s="1"/>
  <c r="AB162" i="22"/>
  <c r="AB79" i="22"/>
  <c r="AC144" i="22"/>
  <c r="AC61" i="22" s="1"/>
  <c r="AF135" i="22"/>
  <c r="AF52" i="22" s="1"/>
  <c r="CN135" i="22"/>
  <c r="AG32" i="24"/>
  <c r="CP110" i="24"/>
  <c r="AI110" i="24"/>
  <c r="CQ110" i="24" s="1"/>
  <c r="BC80" i="22" l="1"/>
  <c r="CG62" i="22"/>
  <c r="CG80" i="22" s="1"/>
  <c r="BD146" i="22"/>
  <c r="BD62" i="22"/>
  <c r="BD163" i="22"/>
  <c r="BB81" i="22"/>
  <c r="CF63" i="22"/>
  <c r="CF81" i="22" s="1"/>
  <c r="CG147" i="22"/>
  <c r="CG165" i="22" s="1"/>
  <c r="CG164" i="22"/>
  <c r="BE162" i="22"/>
  <c r="BE145" i="22"/>
  <c r="BE61" i="22"/>
  <c r="BD79" i="22"/>
  <c r="CH61" i="22"/>
  <c r="CH79" i="22" s="1"/>
  <c r="BC63" i="22"/>
  <c r="BC164" i="22"/>
  <c r="BC147" i="22"/>
  <c r="CD82" i="22"/>
  <c r="AH89" i="20" s="1"/>
  <c r="AH71" i="20"/>
  <c r="CI145" i="22"/>
  <c r="CI162" i="22"/>
  <c r="CH146" i="22"/>
  <c r="CH163" i="22"/>
  <c r="BF144" i="22"/>
  <c r="BJ32" i="24"/>
  <c r="CM32" i="24"/>
  <c r="CJ144" i="22" s="1"/>
  <c r="BA82" i="22"/>
  <c r="CE64" i="22"/>
  <c r="CE82" i="22" s="1"/>
  <c r="BB64" i="22"/>
  <c r="BB165" i="22"/>
  <c r="BK81" i="24"/>
  <c r="CN81" i="24"/>
  <c r="Z82" i="22"/>
  <c r="Z165" i="22"/>
  <c r="AI58" i="20"/>
  <c r="CN52" i="22"/>
  <c r="M59" i="20"/>
  <c r="AA147" i="22"/>
  <c r="AA64" i="22" s="1"/>
  <c r="AA164" i="22"/>
  <c r="AA81" i="22"/>
  <c r="AB163" i="22"/>
  <c r="AB146" i="22"/>
  <c r="AB63" i="22" s="1"/>
  <c r="AB80" i="22"/>
  <c r="AC145" i="22"/>
  <c r="AC62" i="22" s="1"/>
  <c r="AC162" i="22"/>
  <c r="AD144" i="22"/>
  <c r="AD61" i="22" s="1"/>
  <c r="AC79" i="22"/>
  <c r="AH32" i="24"/>
  <c r="BC81" i="22" l="1"/>
  <c r="CG63" i="22"/>
  <c r="CG81" i="22" s="1"/>
  <c r="BE163" i="22"/>
  <c r="BE146" i="22"/>
  <c r="BE62" i="22"/>
  <c r="BD80" i="22"/>
  <c r="CH62" i="22"/>
  <c r="CH80" i="22" s="1"/>
  <c r="CJ145" i="22"/>
  <c r="CJ162" i="22"/>
  <c r="CH147" i="22"/>
  <c r="CH165" i="22" s="1"/>
  <c r="CH164" i="22"/>
  <c r="BD147" i="22"/>
  <c r="BD63" i="22"/>
  <c r="BD164" i="22"/>
  <c r="BK32" i="24"/>
  <c r="BG144" i="22"/>
  <c r="CN32" i="24"/>
  <c r="CK144" i="22" s="1"/>
  <c r="BC64" i="22"/>
  <c r="BC165" i="22"/>
  <c r="BB82" i="22"/>
  <c r="CF64" i="22"/>
  <c r="CF82" i="22" s="1"/>
  <c r="BL81" i="24"/>
  <c r="CO81" i="24"/>
  <c r="BF61" i="22"/>
  <c r="BF162" i="22"/>
  <c r="BF145" i="22"/>
  <c r="CI146" i="22"/>
  <c r="CI163" i="22"/>
  <c r="BE79" i="22"/>
  <c r="CI61" i="22"/>
  <c r="CI79" i="22" s="1"/>
  <c r="AI59" i="20"/>
  <c r="AA82" i="22"/>
  <c r="AA165" i="22"/>
  <c r="AC163" i="22"/>
  <c r="AB147" i="22"/>
  <c r="AB64" i="22" s="1"/>
  <c r="AB164" i="22"/>
  <c r="AB81" i="22"/>
  <c r="AC80" i="22"/>
  <c r="AC146" i="22"/>
  <c r="AC63" i="22" s="1"/>
  <c r="AD162" i="22"/>
  <c r="AD145" i="22"/>
  <c r="AD62" i="22" s="1"/>
  <c r="AD79" i="22"/>
  <c r="AE144" i="22"/>
  <c r="AE61" i="22" s="1"/>
  <c r="AI32" i="24"/>
  <c r="BF79" i="22" l="1"/>
  <c r="CJ61" i="22"/>
  <c r="CJ79" i="22" s="1"/>
  <c r="BD165" i="22"/>
  <c r="BD64" i="22"/>
  <c r="CK145" i="22"/>
  <c r="CK162" i="22"/>
  <c r="BD81" i="22"/>
  <c r="CH63" i="22"/>
  <c r="CH81" i="22" s="1"/>
  <c r="BE80" i="22"/>
  <c r="CI62" i="22"/>
  <c r="CI80" i="22" s="1"/>
  <c r="BG145" i="22"/>
  <c r="BG162" i="22"/>
  <c r="BG61" i="22"/>
  <c r="CJ146" i="22"/>
  <c r="CJ163" i="22"/>
  <c r="CI147" i="22"/>
  <c r="CI165" i="22" s="1"/>
  <c r="CI164" i="22"/>
  <c r="BH144" i="22"/>
  <c r="BL32" i="24"/>
  <c r="CO32" i="24"/>
  <c r="CL144" i="22" s="1"/>
  <c r="BE147" i="22"/>
  <c r="BE63" i="22"/>
  <c r="BE164" i="22"/>
  <c r="BF146" i="22"/>
  <c r="BF62" i="22"/>
  <c r="BF163" i="22"/>
  <c r="BM81" i="24"/>
  <c r="CQ81" i="24" s="1"/>
  <c r="CP81" i="24"/>
  <c r="BC82" i="22"/>
  <c r="CG64" i="22"/>
  <c r="CG82" i="22" s="1"/>
  <c r="AB82" i="22"/>
  <c r="AB165" i="22"/>
  <c r="AC164" i="22"/>
  <c r="AC81" i="22"/>
  <c r="AC147" i="22"/>
  <c r="AC64" i="22" s="1"/>
  <c r="AE145" i="22"/>
  <c r="AE62" i="22" s="1"/>
  <c r="AD146" i="22"/>
  <c r="AD63" i="22" s="1"/>
  <c r="AE79" i="22"/>
  <c r="AD80" i="22"/>
  <c r="AD163" i="22"/>
  <c r="AE162" i="22"/>
  <c r="AF144" i="22"/>
  <c r="AF61" i="22" s="1"/>
  <c r="BI144" i="22" l="1"/>
  <c r="BM32" i="24"/>
  <c r="CP32" i="24"/>
  <c r="CM144" i="22" s="1"/>
  <c r="BD82" i="22"/>
  <c r="CH64" i="22"/>
  <c r="CH82" i="22" s="1"/>
  <c r="BF80" i="22"/>
  <c r="CJ62" i="22"/>
  <c r="CJ80" i="22" s="1"/>
  <c r="BE81" i="22"/>
  <c r="CI63" i="22"/>
  <c r="CI81" i="22" s="1"/>
  <c r="BH145" i="22"/>
  <c r="BH162" i="22"/>
  <c r="BH61" i="22"/>
  <c r="BG146" i="22"/>
  <c r="BG62" i="22"/>
  <c r="BG163" i="22"/>
  <c r="BF164" i="22"/>
  <c r="BF147" i="22"/>
  <c r="BF63" i="22"/>
  <c r="BE165" i="22"/>
  <c r="BE64" i="22"/>
  <c r="CJ147" i="22"/>
  <c r="CJ165" i="22" s="1"/>
  <c r="CJ164" i="22"/>
  <c r="CL145" i="22"/>
  <c r="CL162" i="22"/>
  <c r="BG79" i="22"/>
  <c r="CK61" i="22"/>
  <c r="CK79" i="22" s="1"/>
  <c r="CK163" i="22"/>
  <c r="CK146" i="22"/>
  <c r="M68" i="20"/>
  <c r="AC165" i="22"/>
  <c r="AE80" i="22"/>
  <c r="AF79" i="22"/>
  <c r="AC82" i="22"/>
  <c r="AE163" i="22"/>
  <c r="AE146" i="22"/>
  <c r="AE63" i="22" s="1"/>
  <c r="AD81" i="22"/>
  <c r="AD164" i="22"/>
  <c r="AD147" i="22"/>
  <c r="AD64" i="22" s="1"/>
  <c r="AF145" i="22"/>
  <c r="AF62" i="22" s="1"/>
  <c r="AF162" i="22"/>
  <c r="CL146" i="22" l="1"/>
  <c r="CL163" i="22"/>
  <c r="BF81" i="22"/>
  <c r="CJ63" i="22"/>
  <c r="CJ81" i="22" s="1"/>
  <c r="BG80" i="22"/>
  <c r="CK62" i="22"/>
  <c r="CK80" i="22" s="1"/>
  <c r="BH62" i="22"/>
  <c r="BH163" i="22"/>
  <c r="BH146" i="22"/>
  <c r="CM145" i="22"/>
  <c r="CM162" i="22"/>
  <c r="BF165" i="22"/>
  <c r="BF64" i="22"/>
  <c r="BG147" i="22"/>
  <c r="BG63" i="22"/>
  <c r="BG164" i="22"/>
  <c r="BJ144" i="22"/>
  <c r="CQ32" i="24"/>
  <c r="CN144" i="22" s="1"/>
  <c r="CK147" i="22"/>
  <c r="CK165" i="22" s="1"/>
  <c r="CK164" i="22"/>
  <c r="BE82" i="22"/>
  <c r="CI64" i="22"/>
  <c r="CI82" i="22" s="1"/>
  <c r="BH79" i="22"/>
  <c r="CL61" i="22"/>
  <c r="CL79" i="22" s="1"/>
  <c r="BI145" i="22"/>
  <c r="BI61" i="22"/>
  <c r="BI162" i="22"/>
  <c r="M86" i="20"/>
  <c r="M69" i="20"/>
  <c r="M34" i="26" s="1"/>
  <c r="AE147" i="22"/>
  <c r="AE64" i="22" s="1"/>
  <c r="AE164" i="22"/>
  <c r="AE81" i="22"/>
  <c r="AD82" i="22"/>
  <c r="AD165" i="22"/>
  <c r="AF80" i="22"/>
  <c r="AF146" i="22"/>
  <c r="AF63" i="22" s="1"/>
  <c r="AF163" i="22"/>
  <c r="BG81" i="22" l="1"/>
  <c r="CK63" i="22"/>
  <c r="CK81" i="22" s="1"/>
  <c r="BH80" i="22"/>
  <c r="CL62" i="22"/>
  <c r="CL80" i="22" s="1"/>
  <c r="BI79" i="22"/>
  <c r="CM61" i="22"/>
  <c r="CM79" i="22" s="1"/>
  <c r="CN145" i="22"/>
  <c r="CN162" i="22"/>
  <c r="BG64" i="22"/>
  <c r="BG165" i="22"/>
  <c r="CM146" i="22"/>
  <c r="CM163" i="22"/>
  <c r="BI163" i="22"/>
  <c r="BI146" i="22"/>
  <c r="BI62" i="22"/>
  <c r="BJ162" i="22"/>
  <c r="BJ61" i="22"/>
  <c r="BJ145" i="22"/>
  <c r="BF82" i="22"/>
  <c r="CJ64" i="22"/>
  <c r="CJ82" i="22" s="1"/>
  <c r="BH147" i="22"/>
  <c r="BH63" i="22"/>
  <c r="BH164" i="22"/>
  <c r="CL164" i="22"/>
  <c r="CL147" i="22"/>
  <c r="CL165" i="22" s="1"/>
  <c r="M87" i="20"/>
  <c r="M37" i="26" s="1"/>
  <c r="AE165" i="22"/>
  <c r="M70" i="20"/>
  <c r="AE82" i="22"/>
  <c r="AF81" i="22"/>
  <c r="AF147" i="22"/>
  <c r="AF64" i="22" s="1"/>
  <c r="AF164" i="22"/>
  <c r="BI80" i="22" l="1"/>
  <c r="CM62" i="22"/>
  <c r="CM80" i="22" s="1"/>
  <c r="CM164" i="22"/>
  <c r="CM147" i="22"/>
  <c r="CM165" i="22" s="1"/>
  <c r="CN163" i="22"/>
  <c r="CN146" i="22"/>
  <c r="BH81" i="22"/>
  <c r="CL63" i="22"/>
  <c r="CL81" i="22" s="1"/>
  <c r="BI164" i="22"/>
  <c r="BI147" i="22"/>
  <c r="BI63" i="22"/>
  <c r="BJ146" i="22"/>
  <c r="BJ62" i="22"/>
  <c r="BJ163" i="22"/>
  <c r="BH64" i="22"/>
  <c r="BH165" i="22"/>
  <c r="X68" i="20"/>
  <c r="BJ79" i="22"/>
  <c r="X86" i="20" s="1"/>
  <c r="CN61" i="22"/>
  <c r="BG82" i="22"/>
  <c r="CK64" i="22"/>
  <c r="CK82" i="22" s="1"/>
  <c r="M88" i="20"/>
  <c r="M71" i="20"/>
  <c r="AF165" i="22"/>
  <c r="AF82" i="22"/>
  <c r="BJ63" i="22" l="1"/>
  <c r="BJ164" i="22"/>
  <c r="BJ147" i="22"/>
  <c r="AI68" i="20"/>
  <c r="CN79" i="22"/>
  <c r="AI86" i="20" s="1"/>
  <c r="BH82" i="22"/>
  <c r="CL64" i="22"/>
  <c r="CL82" i="22" s="1"/>
  <c r="BI81" i="22"/>
  <c r="CM63" i="22"/>
  <c r="CM81" i="22" s="1"/>
  <c r="CN147" i="22"/>
  <c r="CN165" i="22" s="1"/>
  <c r="CN164" i="22"/>
  <c r="BI165" i="22"/>
  <c r="BI64" i="22"/>
  <c r="X69" i="20"/>
  <c r="BJ80" i="22"/>
  <c r="X87" i="20" s="1"/>
  <c r="CN62" i="22"/>
  <c r="M89" i="20"/>
  <c r="AI69" i="20" l="1"/>
  <c r="CN80" i="22"/>
  <c r="AI87" i="20" s="1"/>
  <c r="BJ165" i="22"/>
  <c r="BJ64" i="22"/>
  <c r="BI82" i="22"/>
  <c r="CM64" i="22"/>
  <c r="CM82" i="22" s="1"/>
  <c r="BJ81" i="22"/>
  <c r="X88" i="20" s="1"/>
  <c r="X70" i="20"/>
  <c r="CN63" i="22"/>
  <c r="X71" i="20" l="1"/>
  <c r="BJ82" i="22"/>
  <c r="X89" i="20" s="1"/>
  <c r="CN64" i="22"/>
  <c r="CN81" i="22"/>
  <c r="AI88" i="20" s="1"/>
  <c r="AI70" i="20"/>
  <c r="AI71" i="20" l="1"/>
  <c r="CN82" i="22"/>
  <c r="AI89"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 Chase</author>
  </authors>
  <commentList>
    <comment ref="I1" authorId="0" shapeId="0" xr:uid="{8770F3EE-2EA4-CC44-907D-03222B25B045}">
      <text>
        <r>
          <rPr>
            <b/>
            <sz val="10"/>
            <color rgb="FF000000"/>
            <rFont val="Tahoma"/>
            <family val="2"/>
          </rPr>
          <t>Alex Chase:</t>
        </r>
        <r>
          <rPr>
            <sz val="10"/>
            <color rgb="FF000000"/>
            <rFont val="Tahoma"/>
            <family val="2"/>
          </rPr>
          <t xml:space="preserve">
</t>
        </r>
        <r>
          <rPr>
            <sz val="10"/>
            <color rgb="FF000000"/>
            <rFont val="Calibri"/>
            <family val="2"/>
            <scheme val="minor"/>
          </rPr>
          <t xml:space="preserve">State and Local Energy Efficiency Action Network. 2012. </t>
        </r>
        <r>
          <rPr>
            <i/>
            <sz val="10"/>
            <color rgb="FF000000"/>
            <rFont val="Calibri"/>
            <family val="2"/>
            <scheme val="minor"/>
          </rPr>
          <t>Energy Efficiency Program Impact Evaluation Guide</t>
        </r>
        <r>
          <rPr>
            <sz val="10"/>
            <color rgb="FF000000"/>
            <rFont val="Calibri"/>
            <family val="2"/>
            <scheme val="minor"/>
          </rPr>
          <t xml:space="preserve">. Prepared by Steven R. Schiller, Schiller Consulting, Inc., www.seeaction.energy.gov. </t>
        </r>
        <r>
          <rPr>
            <sz val="10"/>
            <color rgb="FF000000"/>
            <rFont val="Calibri"/>
            <family val="2"/>
            <scheme val="minor"/>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tc={93308A14-CF34-6D46-8274-0D8840DBEB22}</author>
    <author>tc={380AC667-E191-7C4C-BBE5-D26D8F4D32EE}</author>
    <author>tc={D065A810-9E15-BD49-B588-CFAECDEAE157}</author>
  </authors>
  <commentList>
    <comment ref="B9" authorId="0" shapeId="0" xr:uid="{93308A14-CF34-6D46-8274-0D8840DBEB22}">
      <text>
        <t>[Threaded comment]
Your version of Excel allows you to read this threaded comment; however, any edits to it will get removed if the file is opened in a newer version of Excel. Learn more: https://go.microsoft.com/fwlink/?linkid=870924
Comment:
    Only includes 1st year savings for buildings built in a the respective year</t>
      </text>
    </comment>
    <comment ref="E12" authorId="1" shapeId="0" xr:uid="{380AC667-E191-7C4C-BBE5-D26D8F4D32EE}">
      <text>
        <t>[Threaded comment]
Your version of Excel allows you to read this threaded comment; however, any edits to it will get removed if the file is opened in a newer version of Excel. Learn more: https://go.microsoft.com/fwlink/?linkid=870924
Comment:
    See Roadmap Report for methodology. Savings compared to “BAU”</t>
      </text>
    </comment>
    <comment ref="B16" authorId="2" shapeId="0" xr:uid="{D065A810-9E15-BD49-B588-CFAECDEAE157}">
      <text>
        <t>[Threaded comment]
Your version of Excel allows you to read this threaded comment; however, any edits to it will get removed if the file is opened in a newer version of Excel. Learn more: https://go.microsoft.com/fwlink/?linkid=870924
Comment:
    Includes savings from buildings built in previous years. Assumes EUL for buildings is &gt;30 years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tc={462F56F0-CA38-DB4B-BFDB-0F6DDFEA26BA}</author>
    <author>tc={693325EE-A5EF-0142-8CD9-DD69DBFC8050}</author>
    <author>tc={5ECD1A55-2080-E546-8A2E-718118108B22}</author>
    <author>tc={FEE41D81-6AAF-B64F-81D5-0611C20A44C5}</author>
  </authors>
  <commentList>
    <comment ref="B9" authorId="0" shapeId="0" xr:uid="{462F56F0-CA38-DB4B-BFDB-0F6DDFEA26BA}">
      <text>
        <t>[Threaded comment]
Your version of Excel allows you to read this threaded comment; however, any edits to it will get removed if the file is opened in a newer version of Excel. Learn more: https://go.microsoft.com/fwlink/?linkid=870924
Comment:
    Only includes 1st year savings for buildings built in a the respective year</t>
      </text>
    </comment>
    <comment ref="E12" authorId="1" shapeId="0" xr:uid="{693325EE-A5EF-0142-8CD9-DD69DBFC8050}">
      <text>
        <t>[Threaded comment]
Your version of Excel allows you to read this threaded comment; however, any edits to it will get removed if the file is opened in a newer version of Excel. Learn more: https://go.microsoft.com/fwlink/?linkid=870924
Comment:
    See Roadmap Report for methodology. Savings compared to “BAU”</t>
      </text>
    </comment>
    <comment ref="AF12" authorId="2" shapeId="0" xr:uid="{5ECD1A55-2080-E546-8A2E-718118108B22}">
      <text>
        <t>[Threaded comment]
Your version of Excel allows you to read this threaded comment; however, any edits to it will get removed if the file is opened in a newer version of Excel. Learn more: https://go.microsoft.com/fwlink/?linkid=870924
Comment:
    BAU scenario catches up. No incremental savings assumed</t>
      </text>
    </comment>
    <comment ref="B16" authorId="3" shapeId="0" xr:uid="{FEE41D81-6AAF-B64F-81D5-0611C20A44C5}">
      <text>
        <t>[Threaded comment]
Your version of Excel allows you to read this threaded comment; however, any edits to it will get removed if the file is opened in a newer version of Excel. Learn more: https://go.microsoft.com/fwlink/?linkid=870924
Comment:
    Includes savings from buildings built in previous years. Assumes EUL for buildings is &gt;30 years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tc={8D6FDF32-43C6-E243-A4E8-A284E2DD17CF}</author>
    <author>tc={6B2A6070-03EF-AB4E-B8EC-D2CA20DDFE29}</author>
    <author>tc={C73BBC4B-1F55-9D4A-90FF-C987AEB92DBB}</author>
    <author>tc={B65778BF-07D4-ED4A-9CF9-65615ADF0FD6}</author>
    <author>tc={514CBE8C-8754-AB47-A3B3-2D938F84D1C5}</author>
    <author>tc={7D738F68-B96F-0544-95C1-3C3021C212F8}</author>
    <author>tc={C47B34E2-39E6-CC4D-8B23-9D8D2CB1F9D6}</author>
    <author>tc={1D66D98C-D10C-1042-8E59-54931D07B4FA}</author>
    <author>tc={B62DC4C7-E965-8A44-B493-8DCDAFB6D566}</author>
    <author>tc={69F7F254-A7DF-284B-BE97-CEA908A0B59F}</author>
    <author>tc={FCF30A5A-6C1F-2E4D-B61D-EEF916BF5CCB}</author>
    <author>tc={0495272F-0333-B841-934E-BD43EF7526B2}</author>
    <author>tc={65F06DA6-4F43-EB45-9C7C-90D33EE2639F}</author>
    <author>tc={E22128AD-4AE5-A144-93D1-1C02B5B07FB6}</author>
  </authors>
  <commentList>
    <comment ref="B24" authorId="0" shapeId="0" xr:uid="{8D6FDF32-43C6-E243-A4E8-A284E2DD17CF}">
      <text>
        <t>[Threaded comment]
Your version of Excel allows you to read this threaded comment; however, any edits to it will get removed if the file is opened in a newer version of Excel. Learn more: https://go.microsoft.com/fwlink/?linkid=870924
Comment:
    Only includes 1st year savings for buildings built in a the respective year</t>
      </text>
    </comment>
    <comment ref="B29" authorId="1" shapeId="0" xr:uid="{6B2A6070-03EF-AB4E-B8EC-D2CA20DDFE29}">
      <text>
        <t>[Threaded comment]
Your version of Excel allows you to read this threaded comment; however, any edits to it will get removed if the file is opened in a newer version of Excel. Learn more: https://go.microsoft.com/fwlink/?linkid=870924
Comment:
    Includes savings from buildings built in previous years. Assumes EUL for buildings is &gt;30 years</t>
      </text>
    </comment>
    <comment ref="B40" authorId="2" shapeId="0" xr:uid="{C73BBC4B-1F55-9D4A-90FF-C987AEB92DBB}">
      <text>
        <t>[Threaded comment]
Your version of Excel allows you to read this threaded comment; however, any edits to it will get removed if the file is opened in a newer version of Excel. Learn more: https://go.microsoft.com/fwlink/?linkid=870924
Comment:
    Only includes 1st year savings for buildings built in a the respective year</t>
      </text>
    </comment>
    <comment ref="B47" authorId="3" shapeId="0" xr:uid="{B65778BF-07D4-ED4A-9CF9-65615ADF0FD6}">
      <text>
        <t>[Threaded comment]
Your version of Excel allows you to read this threaded comment; however, any edits to it will get removed if the file is opened in a newer version of Excel. Learn more: https://go.microsoft.com/fwlink/?linkid=870924
Comment:
    Includes savings from buildings built in previous years. Assumes EUL for buildings is &gt;30 years</t>
      </text>
    </comment>
    <comment ref="B54" authorId="4" shapeId="0" xr:uid="{514CBE8C-8754-AB47-A3B3-2D938F84D1C5}">
      <text>
        <t>[Threaded comment]
Your version of Excel allows you to read this threaded comment; however, any edits to it will get removed if the file is opened in a newer version of Excel. Learn more: https://go.microsoft.com/fwlink/?linkid=870924
Comment:
    Only includes 1st year savings for buildings built in a the respective year</t>
      </text>
    </comment>
    <comment ref="B61" authorId="5" shapeId="0" xr:uid="{7D738F68-B96F-0544-95C1-3C3021C212F8}">
      <text>
        <t>[Threaded comment]
Your version of Excel allows you to read this threaded comment; however, any edits to it will get removed if the file is opened in a newer version of Excel. Learn more: https://go.microsoft.com/fwlink/?linkid=870924
Comment:
    Includes savings from buildings built in previous years. Assumes EUL for buildings is &gt;30 years</t>
      </text>
    </comment>
    <comment ref="B71" authorId="6" shapeId="0" xr:uid="{C47B34E2-39E6-CC4D-8B23-9D8D2CB1F9D6}">
      <text>
        <t>[Threaded comment]
Your version of Excel allows you to read this threaded comment; however, any edits to it will get removed if the file is opened in a newer version of Excel. Learn more: https://go.microsoft.com/fwlink/?linkid=870924
Comment:
    Only includes 1st year savings for buildings built in a the respective year</t>
      </text>
    </comment>
    <comment ref="B78" authorId="7" shapeId="0" xr:uid="{1D66D98C-D10C-1042-8E59-54931D07B4FA}">
      <text>
        <t>[Threaded comment]
Your version of Excel allows you to read this threaded comment; however, any edits to it will get removed if the file is opened in a newer version of Excel. Learn more: https://go.microsoft.com/fwlink/?linkid=870924
Comment:
    Includes savings from buildings built in previous years. Assumes EUL for buildings is &gt;30 years</t>
      </text>
    </comment>
    <comment ref="B85" authorId="8" shapeId="0" xr:uid="{B62DC4C7-E965-8A44-B493-8DCDAFB6D566}">
      <text>
        <t>[Threaded comment]
Your version of Excel allows you to read this threaded comment; however, any edits to it will get removed if the file is opened in a newer version of Excel. Learn more: https://go.microsoft.com/fwlink/?linkid=870924
Comment:
    Only includes 1st year savings for buildings built in a the respective year</t>
      </text>
    </comment>
    <comment ref="B92" authorId="9" shapeId="0" xr:uid="{69F7F254-A7DF-284B-BE97-CEA908A0B59F}">
      <text>
        <t>[Threaded comment]
Your version of Excel allows you to read this threaded comment; however, any edits to it will get removed if the file is opened in a newer version of Excel. Learn more: https://go.microsoft.com/fwlink/?linkid=870924
Comment:
    Includes savings from buildings built in previous years. Assumes EUL for buildings is &gt;30 years</t>
      </text>
    </comment>
    <comment ref="B102" authorId="10" shapeId="0" xr:uid="{FCF30A5A-6C1F-2E4D-B61D-EEF916BF5CCB}">
      <text>
        <t>[Threaded comment]
Your version of Excel allows you to read this threaded comment; however, any edits to it will get removed if the file is opened in a newer version of Excel. Learn more: https://go.microsoft.com/fwlink/?linkid=870924
Comment:
    Only includes 1st year savings for buildings built in a the respective year</t>
      </text>
    </comment>
    <comment ref="B107" authorId="11" shapeId="0" xr:uid="{0495272F-0333-B841-934E-BD43EF7526B2}">
      <text>
        <t>[Threaded comment]
Your version of Excel allows you to read this threaded comment; however, any edits to it will get removed if the file is opened in a newer version of Excel. Learn more: https://go.microsoft.com/fwlink/?linkid=870924
Comment:
    Includes savings from buildings built in previous years. Assumes EUL for buildings is &gt;30 years</t>
      </text>
    </comment>
    <comment ref="B114" authorId="12" shapeId="0" xr:uid="{65F06DA6-4F43-EB45-9C7C-90D33EE2639F}">
      <text>
        <t>[Threaded comment]
Your version of Excel allows you to read this threaded comment; however, any edits to it will get removed if the file is opened in a newer version of Excel. Learn more: https://go.microsoft.com/fwlink/?linkid=870924
Comment:
    Only includes 1st year savings for buildings built in a the respective year</t>
      </text>
    </comment>
    <comment ref="B119" authorId="13" shapeId="0" xr:uid="{E22128AD-4AE5-A144-93D1-1C02B5B07FB6}">
      <text>
        <t>[Threaded comment]
Your version of Excel allows you to read this threaded comment; however, any edits to it will get removed if the file is opened in a newer version of Excel. Learn more: https://go.microsoft.com/fwlink/?linkid=870924
Comment:
    Includes savings from buildings built in previous years. Assumes EUL for buildings is &gt;30 years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 Chase</author>
    <author>tc={356EFE82-5EA7-8346-860A-E4F0624CD0E3}</author>
    <author>tc={BF53E637-68A1-1F4C-817F-8009E335ACE6}</author>
    <author>tc={A2E2E0F5-1860-B040-B9C2-20C87F3F3BBA}</author>
    <author>tc={F2487374-9F4B-D64D-815B-00EA68EC7665}</author>
    <author>tc={1AEF5FB6-7246-4448-B8DB-60B0303B7895}</author>
  </authors>
  <commentList>
    <comment ref="E11" authorId="0" shapeId="0" xr:uid="{FF81D7AC-332B-0947-A348-BA2479BDCC0F}">
      <text>
        <r>
          <rPr>
            <b/>
            <sz val="10"/>
            <color rgb="FF000000"/>
            <rFont val="Tahoma"/>
            <family val="2"/>
          </rPr>
          <t>Default values are based on values in ASAP report (see citation above)</t>
        </r>
      </text>
    </comment>
    <comment ref="E28" authorId="1" shapeId="0" xr:uid="{356EFE82-5EA7-8346-860A-E4F0624CD0E3}">
      <text>
        <t>[Threaded comment]
Your version of Excel allows you to read this threaded comment; however, any edits to it will get removed if the file is opened in a newer version of Excel. Learn more: https://go.microsoft.com/fwlink/?linkid=870924
Comment:
    ASAP report had 2021 for the starting assumption but I changed to 2025. It’s still a big estimate but didn’t want to allocate any savings to a MN program before then for federal standards.</t>
      </text>
    </comment>
    <comment ref="F28" authorId="2" shapeId="0" xr:uid="{BF53E637-68A1-1F4C-817F-8009E335ACE6}">
      <text>
        <t xml:space="preserve">[Threaded comment]
Your version of Excel allows you to read this threaded comment; however, any edits to it will get removed if the file is opened in a newer version of Excel. Learn more: https://go.microsoft.com/fwlink/?linkid=870924
Comment:
    Chose CFL as midpoint year for a quick proxy but additional precision could add by developing a weighted average based on Appendix E tables in ASAP 2020 report
</t>
      </text>
    </comment>
    <comment ref="F35" authorId="3" shapeId="0" xr:uid="{A2E2E0F5-1860-B040-B9C2-20C87F3F3BBA}">
      <text>
        <t>[Threaded comment]
Your version of Excel allows you to read this threaded comment; however, any edits to it will get removed if the file is opened in a newer version of Excel. Learn more: https://go.microsoft.com/fwlink/?linkid=870924
Comment:
    Estimate. Note provided in ASAP report.</t>
      </text>
    </comment>
    <comment ref="F81" authorId="4" shapeId="0" xr:uid="{F2487374-9F4B-D64D-815B-00EA68EC7665}">
      <text>
        <t xml:space="preserve">[Threaded comment]
Your version of Excel allows you to read this threaded comment; however, any edits to it will get removed if the file is opened in a newer version of Excel. Learn more: https://go.microsoft.com/fwlink/?linkid=870924
Comment:
    Chose CFL as midpoint year for a quick proxy but additional precision could add by developing a weighted average based on Appendix E tables in ASAP 2020 report
</t>
      </text>
    </comment>
    <comment ref="F88" authorId="5" shapeId="0" xr:uid="{1AEF5FB6-7246-4448-B8DB-60B0303B7895}">
      <text>
        <t>[Threaded comment]
Your version of Excel allows you to read this threaded comment; however, any edits to it will get removed if the file is opened in a newer version of Excel. Learn more: https://go.microsoft.com/fwlink/?linkid=870924
Comment:
    Estimate. Note provided in ASAP report.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tc={319E458E-3828-1A45-A240-6E2976232E52}</author>
    <author>tc={B87D5548-8BF1-0743-92B6-6B739AB63AD4}</author>
    <author>tc={1E542054-2FE2-BB4B-BDCE-8CBC5C5C8AA5}</author>
    <author>tc={6E88AA4E-39AD-D34D-A735-A5D4C662AB8A}</author>
    <author>tc={12F98CC9-7DC3-B247-B9AE-027BEEC6C788}</author>
    <author>tc={1A8EC883-74A6-194E-8725-6963442473EF}</author>
    <author>tc={873B3FEB-881D-9441-BA34-6D6D9E0574AE}</author>
    <author>tc={87251A81-D9F2-F54C-98E0-962321071F36}</author>
    <author>tc={581473AA-AB2A-3745-B0BA-DFA609BA1558}</author>
    <author>tc={41705D97-71E2-4142-8CAE-1A7D6D1062DA}</author>
  </authors>
  <commentList>
    <comment ref="G5" authorId="0" shapeId="0" xr:uid="{319E458E-3828-1A45-A240-6E2976232E52}">
      <text>
        <t>[Threaded comment]
Your version of Excel allows you to read this threaded comment; however, any edits to it will get removed if the file is opened in a newer version of Excel. Learn more: https://go.microsoft.com/fwlink/?linkid=870924
Comment:
    Assuming a 2022 compliance date.</t>
      </text>
    </comment>
    <comment ref="M5" authorId="1" shapeId="0" xr:uid="{B87D5548-8BF1-0743-92B6-6B739AB63AD4}">
      <text>
        <t>[Threaded comment]
Your version of Excel allows you to read this threaded comment; however, any edits to it will get removed if the file is opened in a newer version of Excel. Learn more: https://go.microsoft.com/fwlink/?linkid=870924
Comment:
    Assuming a 2022 compliance date</t>
      </text>
    </comment>
    <comment ref="C16" authorId="2" shapeId="0" xr:uid="{1E542054-2FE2-BB4B-BDCE-8CBC5C5C8AA5}">
      <text>
        <t>[Threaded comment]
Your version of Excel allows you to read this threaded comment; however, any edits to it will get removed if the file is opened in a newer version of Excel. Learn more: https://go.microsoft.com/fwlink/?linkid=870924
Comment:
    Added for 2021 model bill. Savings estimates TBD.</t>
      </text>
    </comment>
    <comment ref="E17" authorId="3" shapeId="0" xr:uid="{6E88AA4E-39AD-D34D-A735-A5D4C662AB8A}">
      <text>
        <t>[Threaded comment]
Your version of Excel allows you to read this threaded comment; however, any edits to it will get removed if the file is opened in a newer version of Excel. Learn more: https://go.microsoft.com/fwlink/?linkid=870924
Comment:
    Could improve with a weighted average</t>
      </text>
    </comment>
    <comment ref="C22" authorId="4" shapeId="0" xr:uid="{12F98CC9-7DC3-B247-B9AE-027BEEC6C788}">
      <text>
        <t>[Threaded comment]
Your version of Excel allows you to read this threaded comment; however, any edits to it will get removed if the file is opened in a newer version of Excel. Learn more: https://go.microsoft.com/fwlink/?linkid=870924
Comment:
    Added for 2021 model bill. Savings estimates TBD.</t>
      </text>
    </comment>
    <comment ref="G35" authorId="5" shapeId="0" xr:uid="{1A8EC883-74A6-194E-8725-6963442473EF}">
      <text>
        <t>[Threaded comment]
Your version of Excel allows you to read this threaded comment; however, any edits to it will get removed if the file is opened in a newer version of Excel. Learn more: https://go.microsoft.com/fwlink/?linkid=870924
Comment:
    Assuming a 2022 compliance date.</t>
      </text>
    </comment>
    <comment ref="M35" authorId="6" shapeId="0" xr:uid="{873B3FEB-881D-9441-BA34-6D6D9E0574AE}">
      <text>
        <t>[Threaded comment]
Your version of Excel allows you to read this threaded comment; however, any edits to it will get removed if the file is opened in a newer version of Excel. Learn more: https://go.microsoft.com/fwlink/?linkid=870924
Comment:
    Assuming a 2022 compliance date</t>
      </text>
    </comment>
    <comment ref="C46" authorId="7" shapeId="0" xr:uid="{87251A81-D9F2-F54C-98E0-962321071F36}">
      <text>
        <t>[Threaded comment]
Your version of Excel allows you to read this threaded comment; however, any edits to it will get removed if the file is opened in a newer version of Excel. Learn more: https://go.microsoft.com/fwlink/?linkid=870924
Comment:
    Added for 2021 model bill. Savings estimates TBD.</t>
      </text>
    </comment>
    <comment ref="E47" authorId="8" shapeId="0" xr:uid="{581473AA-AB2A-3745-B0BA-DFA609BA1558}">
      <text>
        <t>[Threaded comment]
Your version of Excel allows you to read this threaded comment; however, any edits to it will get removed if the file is opened in a newer version of Excel. Learn more: https://go.microsoft.com/fwlink/?linkid=870924
Comment:
    Could improve with a weighted average</t>
      </text>
    </comment>
    <comment ref="C52" authorId="9" shapeId="0" xr:uid="{41705D97-71E2-4142-8CAE-1A7D6D1062DA}">
      <text>
        <t>[Threaded comment]
Your version of Excel allows you to read this threaded comment; however, any edits to it will get removed if the file is opened in a newer version of Excel. Learn more: https://go.microsoft.com/fwlink/?linkid=870924
Comment:
    Added for 2021 model bill. Savings estimates TBD.</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tc={5A308BDC-357C-414E-9606-7DCAC48A3684}</author>
    <author>tc={2C2E3E54-6A1D-484F-BA4B-9F11827994F0}</author>
    <author>tc={7ED87819-CFEF-9044-9A05-8DE5C584AAB0}</author>
    <author>tc={BC09E74B-7AD6-BD41-8604-D428F9CD941A}</author>
    <author>tc={ED89E24F-1FE9-2747-B358-7FBE529FBD73}</author>
    <author>tc={B6A3EE37-96C4-A14F-A953-3F9578AD9973}</author>
    <author>tc={AD4C9B38-5908-C542-B6A4-D285CD5C256B}</author>
    <author>tc={49369BE8-8D58-3349-ADAF-5138565FC2BA}</author>
  </authors>
  <commentList>
    <comment ref="D14" authorId="0" shapeId="0" xr:uid="{5A308BDC-357C-414E-9606-7DCAC48A3684}">
      <text>
        <t>[Threaded comment]
Your version of Excel allows you to read this threaded comment; however, any edits to it will get removed if the file is opened in a newer version of Excel. Learn more: https://go.microsoft.com/fwlink/?linkid=870924
Comment:
    Back calculated based on excerpt below</t>
      </text>
    </comment>
    <comment ref="E14" authorId="1" shapeId="0" xr:uid="{2C2E3E54-6A1D-484F-BA4B-9F11827994F0}">
      <text>
        <t>[Threaded comment]
Your version of Excel allows you to read this threaded comment; however, any edits to it will get removed if the file is opened in a newer version of Excel. Learn more: https://go.microsoft.com/fwlink/?linkid=870924
Comment:
    Used CIP report - see below</t>
      </text>
    </comment>
    <comment ref="N14" authorId="2" shapeId="0" xr:uid="{7ED87819-CFEF-9044-9A05-8DE5C584AAB0}">
      <text>
        <t>[Threaded comment]
Your version of Excel allows you to read this threaded comment; however, any edits to it will get removed if the file is opened in a newer version of Excel. Learn more: https://go.microsoft.com/fwlink/?linkid=870924
Comment:
    Based reduction based on figure below</t>
      </text>
    </comment>
    <comment ref="S14" authorId="3" shapeId="0" xr:uid="{BC09E74B-7AD6-BD41-8604-D428F9CD941A}">
      <text>
        <t>[Threaded comment]
Your version of Excel allows you to read this threaded comment; however, any edits to it will get removed if the file is opened in a newer version of Excel. Learn more: https://go.microsoft.com/fwlink/?linkid=870924
Comment:
    Based reduction based on figure below for electric sector</t>
      </text>
    </comment>
    <comment ref="AM14" authorId="4" shapeId="0" xr:uid="{ED89E24F-1FE9-2747-B358-7FBE529FBD73}">
      <text>
        <t>[Threaded comment]
Your version of Excel allows you to read this threaded comment; however, any edits to it will get removed if the file is opened in a newer version of Excel. Learn more: https://go.microsoft.com/fwlink/?linkid=870924
Comment:
    80% reduction compared to 2005 levels - aligned with statewide goal</t>
      </text>
    </comment>
    <comment ref="D15" authorId="5" shapeId="0" xr:uid="{B6A3EE37-96C4-A14F-A953-3F9578AD9973}">
      <text>
        <t>[Threaded comment]
Your version of Excel allows you to read this threaded comment; however, any edits to it will get removed if the file is opened in a newer version of Excel. Learn more: https://go.microsoft.com/fwlink/?linkid=870924
Comment:
    Used CIP report excerpt from 2009-2013 for proxy</t>
      </text>
    </comment>
    <comment ref="E15" authorId="6" shapeId="0" xr:uid="{AD4C9B38-5908-C542-B6A4-D285CD5C256B}">
      <text>
        <t>[Threaded comment]
Your version of Excel allows you to read this threaded comment; however, any edits to it will get removed if the file is opened in a newer version of Excel. Learn more: https://go.microsoft.com/fwlink/?linkid=870924
Comment:
    Used CIP report - see except below</t>
      </text>
    </comment>
    <comment ref="F15" authorId="7" shapeId="0" xr:uid="{49369BE8-8D58-3349-ADAF-5138565FC2BA}">
      <text>
        <t xml:space="preserve">[Threaded comment]
Your version of Excel allows you to read this threaded comment; however, any edits to it will get removed if the file is opened in a newer version of Excel. Learn more: https://go.microsoft.com/fwlink/?linkid=870924
Comment:
    Assume gas intensity doesn’t change.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tc={D25EAABF-1F24-E14D-88CA-66C86D3E22FC}</author>
    <author>tc={5A0B321C-7B74-9743-8DC0-57B0F4F0D3F1}</author>
  </authors>
  <commentList>
    <comment ref="B13" authorId="0" shapeId="0" xr:uid="{D25EAABF-1F24-E14D-88CA-66C86D3E22FC}">
      <text>
        <t>[Threaded comment]
Your version of Excel allows you to read this threaded comment; however, any edits to it will get removed if the file is opened in a newer version of Excel. Learn more: https://go.microsoft.com/fwlink/?linkid=870924
Comment:
    Shifted row up compared to original table to group Title 20 measures</t>
      </text>
    </comment>
    <comment ref="B56" authorId="1" shapeId="0" xr:uid="{5A0B321C-7B74-9743-8DC0-57B0F4F0D3F1}">
      <text>
        <t>[Threaded comment]
Your version of Excel allows you to read this threaded comment; however, any edits to it will get removed if the file is opened in a newer version of Excel. Learn more: https://go.microsoft.com/fwlink/?linkid=870924
Comment:
    Shifted row up compared to original table to group Title 20 measures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<sst xmlns="http://schemas.openxmlformats.org/spreadsheetml/2006/main" count="1501" uniqueCount="556">
  <si>
    <t>Minnesota Codes &amp; Standards Program Scenario Model</t>
  </si>
  <si>
    <t>Instructions</t>
  </si>
  <si>
    <t>Key</t>
  </si>
  <si>
    <t>Tab colors:</t>
  </si>
  <si>
    <t>Background tabs</t>
  </si>
  <si>
    <t>Input tabs</t>
  </si>
  <si>
    <t>Output tabs</t>
  </si>
  <si>
    <t>Detailed source assumptions/reference tabs</t>
  </si>
  <si>
    <t>Input cells in workbook look like this:</t>
  </si>
  <si>
    <t>Input cell</t>
  </si>
  <si>
    <t>Program Inputs</t>
  </si>
  <si>
    <t>Instructions:</t>
  </si>
  <si>
    <t>Complete all the input cells below that look like this:</t>
  </si>
  <si>
    <t>Program Territory</t>
  </si>
  <si>
    <t>Minnesota - All</t>
  </si>
  <si>
    <t>Select program territory for program modeling</t>
  </si>
  <si>
    <t>If you chose "Custom Input" above, fill out values below:</t>
  </si>
  <si>
    <t>% MN Electricity</t>
  </si>
  <si>
    <t>% MN Gas</t>
  </si>
  <si>
    <t>Values for savings modeling</t>
  </si>
  <si>
    <t>C&amp;S Subprogram Options</t>
  </si>
  <si>
    <t>Choose which C&amp;S subprogram you want to include in the modeling:</t>
  </si>
  <si>
    <t>Building Codes Advancement</t>
  </si>
  <si>
    <t>Yes</t>
  </si>
  <si>
    <t>Commercial</t>
  </si>
  <si>
    <t>Residential</t>
  </si>
  <si>
    <t>Building Codes Compliance Improvement</t>
  </si>
  <si>
    <t>Appliance Standards Advancement</t>
  </si>
  <si>
    <t>Federal</t>
  </si>
  <si>
    <t>State</t>
  </si>
  <si>
    <t>Compliance Rate Assumptions</t>
  </si>
  <si>
    <t>Choose a compliance rate estimate for each subprogram element</t>
  </si>
  <si>
    <t>NOMAD factor Assumptions</t>
  </si>
  <si>
    <t>Choose a NOMAD factor for each subprogram element</t>
  </si>
  <si>
    <t>Attribution Assumptions</t>
  </si>
  <si>
    <t>Choose an attribution factor for each subprogram element</t>
  </si>
  <si>
    <t>Output Summary</t>
  </si>
  <si>
    <t>C&amp;S Program Evaluation Protocol Figures:</t>
  </si>
  <si>
    <t>Incremental 1st Year Energy Savings and GHG Reductions</t>
  </si>
  <si>
    <t>Program Element</t>
  </si>
  <si>
    <t>Savings Type</t>
  </si>
  <si>
    <t>Electricity Savings (kWh/y)</t>
  </si>
  <si>
    <t>Gas Savings (Dth/y)</t>
  </si>
  <si>
    <t>CO2 Savings (tons/y)</t>
  </si>
  <si>
    <t>Year:</t>
  </si>
  <si>
    <t>Commercial Building Codes Advancement</t>
  </si>
  <si>
    <t>Potential Energy Savings</t>
  </si>
  <si>
    <t>Gross Energy Savings</t>
  </si>
  <si>
    <t>Net Savings</t>
  </si>
  <si>
    <t>Net Program Savings</t>
  </si>
  <si>
    <t>Residential Building Codes Advancement</t>
  </si>
  <si>
    <t>Federal Appliance Standards Advancement</t>
  </si>
  <si>
    <t>State Appliance Standards Advancement</t>
  </si>
  <si>
    <t>Total Program</t>
  </si>
  <si>
    <t>Cumulative Persistent Energy Savings and GHG Reductions</t>
  </si>
  <si>
    <t>Percent CIP</t>
  </si>
  <si>
    <t>Percent 2017 CIP Reported Values (Incremental 1st Year)</t>
  </si>
  <si>
    <t>Cost-effectivness context</t>
  </si>
  <si>
    <t>Cost based on historical CIP spending for incremental first year savings ($/kWh and $/Dth) multiplied by "Net Program Savings"</t>
  </si>
  <si>
    <t>C&amp;S Program Spending Rate in Context</t>
  </si>
  <si>
    <t>Combined program cost to achieve electric and gas savings based on 2017 CIP $/kWh and $/Dth rates ($Million)</t>
  </si>
  <si>
    <t>Program cost to achieve electric savings based on 2017 CIP $/kWh ($Million)</t>
  </si>
  <si>
    <t>Program cost to achieve gas savings based on 2017 CIP $/Dth ($Million)</t>
  </si>
  <si>
    <t>State Appliance Standards Advacement</t>
  </si>
  <si>
    <t>Cost based on user input spending for incremental first year savings ($/kWh and $/Dth) multiplied by "Net Program Savings"</t>
  </si>
  <si>
    <t>Add values below to get hypothetical cost</t>
  </si>
  <si>
    <t>MN Statewide AVG</t>
  </si>
  <si>
    <t>$/kWh (1st year)</t>
  </si>
  <si>
    <t>$/Dth (1st year)</t>
  </si>
  <si>
    <t>C&amp;S Program Budget in Context</t>
  </si>
  <si>
    <t>Combined program cost to achieve electric and gas savings based on user defined $/kWh and $/Dth rates ($Million)</t>
  </si>
  <si>
    <t>Program cost to achieve electric savings based on user defined $/kWh ($Million)</t>
  </si>
  <si>
    <t>Program cost to achieve gas savings based on user defined $/Dth ($Million)</t>
  </si>
  <si>
    <t>Based on Territory and C&amp;S Subprogram Options Chosen in Inputs Tab</t>
  </si>
  <si>
    <t>Commercial Building Codes</t>
  </si>
  <si>
    <t>Residential Building Codes</t>
  </si>
  <si>
    <t>Compliance Improvement</t>
  </si>
  <si>
    <t>Federal Appliances</t>
  </si>
  <si>
    <t>State Appliances</t>
  </si>
  <si>
    <t>Statewide Based on Subprogram Inputs Tab</t>
  </si>
  <si>
    <t>MN Electricity Savings (kWh/y)</t>
  </si>
  <si>
    <t>MN Gas Savings (Dth/y)</t>
  </si>
  <si>
    <t>MN CO2 Savings (tons/y)</t>
  </si>
  <si>
    <t>Cumulative Persistent Energy Savings ("Lifetime") and GHG Reductions</t>
  </si>
  <si>
    <t>Commercial Building Code - Inputs</t>
  </si>
  <si>
    <t>No</t>
  </si>
  <si>
    <t>Do you want to delay when the savings start compared to Potential Savings shown below?</t>
  </si>
  <si>
    <t>If yes, add starting date for savings. If no, leave blank.</t>
  </si>
  <si>
    <t>Do you want to discount (or increase) the Potential Savings to model less (or more) stringent codes? (Note: discounting for compliance, NOMAD, and attribution will get calculated separately based on the Input tab assumptions)</t>
  </si>
  <si>
    <t>If yes, add a scaling factor percentage that will be applied to the initial estimates. If no, leave blank. (Note: 0% = BAU; 100% = accelerated scenario shown in figure and described below.)</t>
  </si>
  <si>
    <t>Incremental 1st Year Savings</t>
  </si>
  <si>
    <t>Year</t>
  </si>
  <si>
    <t>Potential Savings based on Figure Below</t>
  </si>
  <si>
    <t>Potential Savings with date delay input above applied</t>
  </si>
  <si>
    <t>Potential Savings for Program Modeling based on inputs above</t>
  </si>
  <si>
    <t>Cumulative Persistent Savings</t>
  </si>
  <si>
    <t>Minnesota Commercial Energy Code Adoption Scenarios for Calculating Potential Savings</t>
  </si>
  <si>
    <t>Residential Building Code - Inputs</t>
  </si>
  <si>
    <t>Minnesota Residential Energy Code Adoption Scenarios for Calculating Potential Savings</t>
  </si>
  <si>
    <t>Compliance Improvement - Inputs</t>
  </si>
  <si>
    <t>Scenario Inputs</t>
  </si>
  <si>
    <t>Scenario A: Based on 2020 CARD Grant Compliance Studies</t>
  </si>
  <si>
    <t>Select a scenario to use for modeling. See below for details on Scenario A and B assumptions. Scenario C is for customized user inputs.</t>
  </si>
  <si>
    <t>If using Scenario A, do you want to delay when the savings start compared to Potential Savings shown below ?</t>
  </si>
  <si>
    <t>If using Scenario A or B, do you want to discount the Potential Savings to model only a portion of the full potental?</t>
  </si>
  <si>
    <t>If yes, add a discount factor percentage. If no, leave blank.</t>
  </si>
  <si>
    <t>If you chose Scenario C, add 1st Year Savings values and start date:</t>
  </si>
  <si>
    <t>kWh/yr (commercial)</t>
  </si>
  <si>
    <t>dth/yr (commercial)</t>
  </si>
  <si>
    <t>start year (commercial)</t>
  </si>
  <si>
    <t>kWh/yr (residential)</t>
  </si>
  <si>
    <t>dth/yr (residential)</t>
  </si>
  <si>
    <t>start year (residential)</t>
  </si>
  <si>
    <t>Scenario Used for Modeling Based on Inputs Above</t>
  </si>
  <si>
    <t>Savings for Program Modeling based on inputs above</t>
  </si>
  <si>
    <t>Commercial - Based on 2020 CARD Compliance Study</t>
  </si>
  <si>
    <t>1st Year Savings</t>
  </si>
  <si>
    <t>Potential Savings based on Table Below</t>
  </si>
  <si>
    <t>Residential - Based on 2020 CARD Compliance Study</t>
  </si>
  <si>
    <t>Scenario B: Based on Compliance Rate Assumptions for Code Advancement Scenarios</t>
  </si>
  <si>
    <t>Commercial - Based on 2020 Compliance Rate Assumptions for Code Advancement Scenario</t>
  </si>
  <si>
    <t>Potential Savings based on Compliance Rate for Code Advancement Scenario</t>
  </si>
  <si>
    <t>Residential - Based on 2020 Compliance Rate Assumptions for Code Advancement Scenario</t>
  </si>
  <si>
    <t>Scenario C: Custom Input for Average 1st Year Savings</t>
  </si>
  <si>
    <t>Commercial - Based on user input for 1st year savings</t>
  </si>
  <si>
    <t>Residential - Based on user input for 1st year savings</t>
  </si>
  <si>
    <t>Source Data to support Scenario A: Based on 2020 CARD Grant Compliance Studies</t>
  </si>
  <si>
    <t>Table from Minnesota Commercial Compliance Assessment (2020 CARD grant project led by Sliptstream)</t>
  </si>
  <si>
    <t xml:space="preserve">From Table: </t>
  </si>
  <si>
    <t>1st year kWh savings</t>
  </si>
  <si>
    <t>1st year dth savings</t>
  </si>
  <si>
    <t>Federal Appliance Standards - Inputs</t>
  </si>
  <si>
    <t>Source for US savings: Mauer, J., and A. deLaski. 2020. A Powerful Priority: How Appliance Standards Can Help Meet U.S. Climate Goals and Save Consumers Money. Washington, DC: ACEEE; Boston: ASAP. aceee.org/research-report/a2001.</t>
  </si>
  <si>
    <t>MN Share of US residential energy consumption</t>
  </si>
  <si>
    <t>source:</t>
  </si>
  <si>
    <t>https://www.eia.gov/state/data.php?sid=MN#ConsumptionExpenditures</t>
  </si>
  <si>
    <t>MN Share of US commercial  energy consumption</t>
  </si>
  <si>
    <t>Cumulative persistent energy savings ("lifetime")</t>
  </si>
  <si>
    <t>US Annual savings in 2035</t>
  </si>
  <si>
    <t>US Annual savings in 2050</t>
  </si>
  <si>
    <t>US Cumulative savings through 2050</t>
  </si>
  <si>
    <t>US Annual CO2 reductions in 2030 (MMT)</t>
  </si>
  <si>
    <t>US Annual CO2 reductions in 2050 (MMT)</t>
  </si>
  <si>
    <t>US Percent Total in 2050</t>
  </si>
  <si>
    <t>Include in MN C&amp;S Program Modeling?</t>
  </si>
  <si>
    <t>Product</t>
  </si>
  <si>
    <t>Portion of US savings in MN?</t>
  </si>
  <si>
    <t>Compliance Start Date for Modeling</t>
  </si>
  <si>
    <t>Average Lifetime</t>
  </si>
  <si>
    <t>Stock Turnover Date for Modeling</t>
  </si>
  <si>
    <t>Electricity (TWh)</t>
  </si>
  <si>
    <t>Natural gas (TBtu)</t>
  </si>
  <si>
    <t>Water (billion gallons)</t>
  </si>
  <si>
    <t>Utility bills (billion 2019$)</t>
  </si>
  <si>
    <t>Peak demand (GW)</t>
  </si>
  <si>
    <t>Primary energy (quads)</t>
  </si>
  <si>
    <t>Low-carbon grid scenario</t>
  </si>
  <si>
    <t>AEO reference case</t>
  </si>
  <si>
    <t>CO2 Reductions (Low-Carbon Grid Scenario)</t>
  </si>
  <si>
    <t>CO2 Reductions (AEO Reference Grid Scenario)</t>
  </si>
  <si>
    <t>Annual Electricity Savings</t>
  </si>
  <si>
    <t>Annual Natural Gas Savings</t>
  </si>
  <si>
    <t>Annual Water Savings</t>
  </si>
  <si>
    <t>Annual Utility Bill Savings</t>
  </si>
  <si>
    <t>Peak Demand Reduction</t>
  </si>
  <si>
    <t>Cumulative Energy Savings (Btu)</t>
  </si>
  <si>
    <t>Battery chargers</t>
  </si>
  <si>
    <t>Boilers</t>
  </si>
  <si>
    <t>Ceiling fans</t>
  </si>
  <si>
    <t>Central air conditioners and heat pumps</t>
  </si>
  <si>
    <t>Circulator pumps</t>
  </si>
  <si>
    <t>Clothes dryers</t>
  </si>
  <si>
    <t>Clothes washers</t>
  </si>
  <si>
    <t>Cooking products</t>
  </si>
  <si>
    <t>Dedicated-purpose pool pumps</t>
  </si>
  <si>
    <t>Dehumidifiers</t>
  </si>
  <si>
    <t>Direct heating equipment</t>
  </si>
  <si>
    <t>Dishwashers</t>
  </si>
  <si>
    <t>External power supplies</t>
  </si>
  <si>
    <t>Faucets</t>
  </si>
  <si>
    <t>Furnaces</t>
  </si>
  <si>
    <t>Furnace fans</t>
  </si>
  <si>
    <t>General service lamps</t>
  </si>
  <si>
    <t>Microwave ovens</t>
  </si>
  <si>
    <t>Miscellaneous refrigeration equipment</t>
  </si>
  <si>
    <t>Pool heaters</t>
  </si>
  <si>
    <t>Portable air conditioners</t>
  </si>
  <si>
    <t>Refrigerators and freezers</t>
  </si>
  <si>
    <t>Room air conditioners</t>
  </si>
  <si>
    <t>Showerheads</t>
  </si>
  <si>
    <t>Toilets</t>
  </si>
  <si>
    <t>Uninterruptible power supplies</t>
  </si>
  <si>
    <t>Water heaters</t>
  </si>
  <si>
    <t>Air compressors</t>
  </si>
  <si>
    <t>Automatic ice makers</t>
  </si>
  <si>
    <t>Beverage vending machines</t>
  </si>
  <si>
    <t>Commercial boilers</t>
  </si>
  <si>
    <t>Commercial clothes washers</t>
  </si>
  <si>
    <t>Commercial furnaces</t>
  </si>
  <si>
    <t>Commercial packaged air conditioners and heat pumps</t>
  </si>
  <si>
    <t>Commercial refrigeration equipment</t>
  </si>
  <si>
    <t>Commercial three-phase air conditioners and heat pumps</t>
  </si>
  <si>
    <t>Commercial water heaters</t>
  </si>
  <si>
    <t>Computer room air conditioners</t>
  </si>
  <si>
    <t>Distribution transformers</t>
  </si>
  <si>
    <t>Electric motors</t>
  </si>
  <si>
    <t>Fans</t>
  </si>
  <si>
    <t>Packaged terminal air conditioners and heat pumps</t>
  </si>
  <si>
    <t>Pumps</t>
  </si>
  <si>
    <t>Single-package vertical air conditioners and heat pumps</t>
  </si>
  <si>
    <t>Small motors</t>
  </si>
  <si>
    <t>Urinals</t>
  </si>
  <si>
    <t>Water-source heat pumps</t>
  </si>
  <si>
    <t>Total</t>
  </si>
  <si>
    <t>First-Year Savings (proxy)</t>
  </si>
  <si>
    <t>State Appliance Standards - Inputs</t>
  </si>
  <si>
    <t>Values below from ASAP:</t>
  </si>
  <si>
    <t>https://appliance-standards.org/sites/default/files/state_savings_state_standards/Minnesota.pdf</t>
  </si>
  <si>
    <t>Cumulative persistent energy savings</t>
  </si>
  <si>
    <t> Potential annual savings in 2025 </t>
  </si>
  <si>
    <t>Potential annual savings in 2035 </t>
  </si>
  <si>
    <t>Electricity (GWh) </t>
  </si>
  <si>
    <t>Natural gas (BBtu) </t>
  </si>
  <si>
    <t>Water (million gallons) </t>
  </si>
  <si>
    <t>NOx (tons) </t>
  </si>
  <si>
    <t>SO2 (tons) </t>
  </si>
  <si>
    <t>CO2 (thous. MT) </t>
  </si>
  <si>
    <t>Air purifiers </t>
  </si>
  <si>
    <t>Commercial dishwashers </t>
  </si>
  <si>
    <t>Commercial fryers </t>
  </si>
  <si>
    <t>Commercial hot-food holding cabinets </t>
  </si>
  <si>
    <t>Commercial ovens </t>
  </si>
  <si>
    <t>Commercial steam cookers </t>
  </si>
  <si>
    <t>Computers and computer monitors </t>
  </si>
  <si>
    <t>Electric vehicle supply equipment </t>
  </si>
  <si>
    <t>Faucets </t>
  </si>
  <si>
    <t>Gas Fireplaces</t>
  </si>
  <si>
    <t>TBD</t>
  </si>
  <si>
    <t>High CRI fluorescent lamps </t>
  </si>
  <si>
    <t>Portable electric spas </t>
  </si>
  <si>
    <t>Residential ventilating fans </t>
  </si>
  <si>
    <t>Showerheads </t>
  </si>
  <si>
    <t>Spray sprinkler bodies </t>
  </si>
  <si>
    <t>State-regulated general service lamps</t>
  </si>
  <si>
    <t>Toilets (water closets) </t>
  </si>
  <si>
    <t>Urinals </t>
  </si>
  <si>
    <t>Water coolers </t>
  </si>
  <si>
    <t>Total </t>
  </si>
  <si>
    <t>Removed from 2021 model bill because finalized at federal level:</t>
  </si>
  <si>
    <t>Air compressors </t>
  </si>
  <si>
    <t>Portable air conditioners </t>
  </si>
  <si>
    <t>Uninterruptible power supplies </t>
  </si>
  <si>
    <t>Incremental First-Year Savings (proxy)</t>
  </si>
  <si>
    <t>Selection Tables</t>
  </si>
  <si>
    <t>Tables below are for selection tables in input tabs</t>
  </si>
  <si>
    <t>2017 CIP Incremental Savings</t>
  </si>
  <si>
    <t>Budget</t>
  </si>
  <si>
    <t>Territory</t>
  </si>
  <si>
    <t>Electricity</t>
  </si>
  <si>
    <t>Gas</t>
  </si>
  <si>
    <t>kWh</t>
  </si>
  <si>
    <t>Dth</t>
  </si>
  <si>
    <t>tons CO2</t>
  </si>
  <si>
    <t>$</t>
  </si>
  <si>
    <t>$/kWh</t>
  </si>
  <si>
    <t>$/Dth</t>
  </si>
  <si>
    <t>$/tons CO2</t>
  </si>
  <si>
    <t>% total budget</t>
  </si>
  <si>
    <t>Custom Input</t>
  </si>
  <si>
    <t>CenterPoint Energy </t>
  </si>
  <si>
    <t>Great Plains Natural Gas </t>
  </si>
  <si>
    <t>Great River Energy</t>
  </si>
  <si>
    <t>Greater Minnesota Gas </t>
  </si>
  <si>
    <t>Minnesota Energy Resources Corporation </t>
  </si>
  <si>
    <t>Minnesota Power </t>
  </si>
  <si>
    <t>Otter Tail Power </t>
  </si>
  <si>
    <t>Xcel Energy </t>
  </si>
  <si>
    <t>Yes/No option</t>
  </si>
  <si>
    <t>Compliance Improvement Program Savings</t>
  </si>
  <si>
    <t>2017 Electric CIP Performance</t>
  </si>
  <si>
    <t>Organization </t>
  </si>
  <si>
    <t>Incremental Energy Savings (kWh/yr) </t>
  </si>
  <si>
    <t>Energy Savings % </t>
  </si>
  <si>
    <t>Incremental CO2 Savings (tons/yr) </t>
  </si>
  <si>
    <t>Expenditures </t>
  </si>
  <si>
    <t>Expenditures % </t>
  </si>
  <si>
    <t>Calculated Total Electricity (kWh/yr)</t>
  </si>
  <si>
    <t>% State</t>
  </si>
  <si>
    <t>Investor-Owned Utilities </t>
  </si>
  <si>
    <t>Totals - Investor-Owned Utilities </t>
  </si>
  <si>
    <t>Cooperative CIP Aggregators - CIP Statute </t>
  </si>
  <si>
    <t>Dairyland Power Coop </t>
  </si>
  <si>
    <t>Great River Energy (All-Rqmts Members) </t>
  </si>
  <si>
    <t>Great River Energy (Fixed Members) </t>
  </si>
  <si>
    <t>Minnkota Power Coop/NMPA </t>
  </si>
  <si>
    <t>Totals - Coop CIP Aggregators - CIP Statute </t>
  </si>
  <si>
    <t>Cooperative CIP Aggregators - Voluntary </t>
  </si>
  <si>
    <t>Totals - Coop CIP Aggregators - Voluntary </t>
  </si>
  <si>
    <t>Municipal CIP Aggregators - CIP Statute </t>
  </si>
  <si>
    <t>CMMPA </t>
  </si>
  <si>
    <t>MMPA </t>
  </si>
  <si>
    <t>MRES </t>
  </si>
  <si>
    <t>SMMPA </t>
  </si>
  <si>
    <t>The Triad </t>
  </si>
  <si>
    <t>Totals - Municipal CIP Aggregators - CIP Statute </t>
  </si>
  <si>
    <t>Municipal CIP Aggregators - Voluntary </t>
  </si>
  <si>
    <t>Totals - Municipal CIP Aggregators - Voluntary </t>
  </si>
  <si>
    <t>Independent Municipals - CIP Statute </t>
  </si>
  <si>
    <t>Ada, City of </t>
  </si>
  <si>
    <t>NA</t>
  </si>
  <si>
    <t>Aitkin Public Utilities </t>
  </si>
  <si>
    <t>Anoka, City of </t>
  </si>
  <si>
    <t>Brainerd Public Utilities </t>
  </si>
  <si>
    <t>Caledonia Electric Dept., City of </t>
  </si>
  <si>
    <t>Chaska, City of </t>
  </si>
  <si>
    <t>Delano Municipal Utilities </t>
  </si>
  <si>
    <t>East Grand Forks Water &amp; Light Dept. </t>
  </si>
  <si>
    <t>Ely, City of </t>
  </si>
  <si>
    <t>Glencoe Light &amp; Power Commission </t>
  </si>
  <si>
    <t>Grand Rapids Public Utilities Commission </t>
  </si>
  <si>
    <t>Hibbing Public Utilities Commission </t>
  </si>
  <si>
    <t>Hutchinson Utilities Commission </t>
  </si>
  <si>
    <t>Madelia Municipal Light &amp; Power </t>
  </si>
  <si>
    <t>Mountain Iron Water &amp; Light Dept </t>
  </si>
  <si>
    <t>New Ulm Public Utilities </t>
  </si>
  <si>
    <t>Proctor Public Utilities </t>
  </si>
  <si>
    <t>Shakopee Public Utilities </t>
  </si>
  <si>
    <t>St. Charles Light &amp; Water </t>
  </si>
  <si>
    <t>Two Harbors, City of </t>
  </si>
  <si>
    <t>Virginia Dept. of Public Utilities </t>
  </si>
  <si>
    <t>Willmar Municipal Utilities </t>
  </si>
  <si>
    <t>Totals - Independent Municipals - CIP Statute </t>
  </si>
  <si>
    <t>Independent Municipals - Voluntary </t>
  </si>
  <si>
    <t>Gilbert Water &amp; Light </t>
  </si>
  <si>
    <t>Lake Crystal Municipal Utilities </t>
  </si>
  <si>
    <t>Nashwauk Public Utilities </t>
  </si>
  <si>
    <t>Warroad Municipal Light &amp; Power </t>
  </si>
  <si>
    <t>Totals - Independent Municipals - Voluntary </t>
  </si>
  <si>
    <t>TOTALS - COOPS &amp; MUNICIPALS - CIP STATUTE </t>
  </si>
  <si>
    <t>TOTALS - ELECTRIC UTILITIES - CIP STATUTE </t>
  </si>
  <si>
    <t>Source:</t>
  </si>
  <si>
    <t>https://www.leg.mn.gov/docs/2020/mandated/200307.pdf</t>
  </si>
  <si>
    <t>2017 Natural Gas CIP Performance </t>
  </si>
  <si>
    <t>Incremental Energy Savings (Dth/yr) </t>
  </si>
  <si>
    <t>Calculated Total Gas Usage (Dth/yr)</t>
  </si>
  <si>
    <t>Municipal Aggregator </t>
  </si>
  <si>
    <t>Independent Municipals </t>
  </si>
  <si>
    <t>Duluth Public Works &amp; Utilities </t>
  </si>
  <si>
    <t>Perham Natural Gas </t>
  </si>
  <si>
    <t>Totals - Independent Municipals </t>
  </si>
  <si>
    <t>TOTALS - MUNICIPALS - CIP STATUTE </t>
  </si>
  <si>
    <t>TOTALS - GAS UTILITIES - CIP STATUTE </t>
  </si>
  <si>
    <t>Conversions</t>
  </si>
  <si>
    <t>TWh to kWh</t>
  </si>
  <si>
    <t>dth to BTU</t>
  </si>
  <si>
    <t>TBtu to BTU</t>
  </si>
  <si>
    <t>BBtu to BTU</t>
  </si>
  <si>
    <t>Tbtu to dth</t>
  </si>
  <si>
    <t>tons to lbs</t>
  </si>
  <si>
    <t>Bbtu to dth</t>
  </si>
  <si>
    <t>Emission Factor Assumptions</t>
  </si>
  <si>
    <t>Electricity (lbs CO2 / kWh)</t>
  </si>
  <si>
    <t>Gas (lbs CO2 / dth)</t>
  </si>
  <si>
    <t>https://www.pca.state.mn.us/sites/default/files/lraq-2sy19.pdf</t>
  </si>
  <si>
    <t>https://www.house.leg.state.mn.us/comm/docs/d7f6491f-69b9-46df-afc4-35004702a437.pdf</t>
  </si>
  <si>
    <t>C&amp;S Program Evaluation References</t>
  </si>
  <si>
    <t>Source</t>
  </si>
  <si>
    <t>http://www.calmac.org/publications/CPUC_CS_Volume_1_Report_FINAL_R1_05232017.pdf</t>
  </si>
  <si>
    <r>
      <t xml:space="preserve">Table ES-9. 2013-2015 Electricity Savings (GWh) for all Title 20 and Federal Appliance Standards* </t>
    </r>
    <r>
      <rPr>
        <b/>
        <sz val="11"/>
        <color rgb="FFFFFFFF"/>
        <rFont val="Calibri"/>
        <family val="2"/>
        <scheme val="minor"/>
      </rPr>
      <t>Standards Group </t>
    </r>
  </si>
  <si>
    <t>Potential Energy Savings </t>
  </si>
  <si>
    <t>Gross Energy Savings </t>
  </si>
  <si>
    <t>Net Energy Savings </t>
  </si>
  <si>
    <t>Program Net Energy Savings </t>
  </si>
  <si>
    <t>Compliance Rate</t>
  </si>
  <si>
    <t>NOMAD Rate</t>
  </si>
  <si>
    <t>Attribution Factor</t>
  </si>
  <si>
    <t>2005 T-20 </t>
  </si>
  <si>
    <t>2005 T-20_2017_Updates </t>
  </si>
  <si>
    <t>2006–2009 T-20 </t>
  </si>
  <si>
    <t>2006–2009 T-20 Std 28b (TVs Tier 2) </t>
  </si>
  <si>
    <t>2006–2009 T-20_2017_Updates </t>
  </si>
  <si>
    <t>2011 T-20 (Battery chargers) </t>
  </si>
  <si>
    <t>2010–2012 Fed Appliance </t>
  </si>
  <si>
    <t>2010–2012 Fed Appliance_2017_Updates </t>
  </si>
  <si>
    <t>2013 Fed Appliance </t>
  </si>
  <si>
    <t>2015 Fed Appliance </t>
  </si>
  <si>
    <t>PG&amp;E </t>
  </si>
  <si>
    <t>SCE </t>
  </si>
  <si>
    <t>SDG&amp;E </t>
  </si>
  <si>
    <t>All Other </t>
  </si>
  <si>
    <t>State Standards</t>
  </si>
  <si>
    <t>Federal Standards</t>
  </si>
  <si>
    <t>Min</t>
  </si>
  <si>
    <t>Max</t>
  </si>
  <si>
    <t>Attribution Results from Other States</t>
  </si>
  <si>
    <t>All states in dataset</t>
  </si>
  <si>
    <t>AVG</t>
  </si>
  <si>
    <t>All states in dataset excluding California</t>
  </si>
  <si>
    <t>Attribution</t>
  </si>
  <si>
    <t>AZ: IOUs</t>
  </si>
  <si>
    <t xml:space="preserve">Source: https://pda.energydataweb.com/api/view/2279/Final%20Report%20CS%20Attribution%20Study%20July%205%202019.pdf </t>
  </si>
  <si>
    <t>AZ: Salt River Project</t>
  </si>
  <si>
    <t>CA IOUs: 2005 T-20 </t>
  </si>
  <si>
    <t>CA IOUs: 2005 T-20_2017_Updates </t>
  </si>
  <si>
    <t>CA IOUs: 2006–2009 T-20 </t>
  </si>
  <si>
    <t>CA IOUs: 2006–2009 T-20 Std 28b (TVs Tier 2) </t>
  </si>
  <si>
    <t>CA IOUs: 2006–2009 T-20_2017_Updates </t>
  </si>
  <si>
    <t>CA IOUs: 2011 T-20 (Battery chargers) </t>
  </si>
  <si>
    <t>CA IOUs: 2010–2012 Fed Appliance </t>
  </si>
  <si>
    <t>CA IOUs: 2010–2012 Fed Appliance_2017_Updates </t>
  </si>
  <si>
    <t>CA IOUs: 2013 Fed Appliance </t>
  </si>
  <si>
    <t>CA IOUs: 2015 Fed Appliance </t>
  </si>
  <si>
    <t>NEEA: Commercial refrigeration equipment</t>
  </si>
  <si>
    <t>Source: https://neea.org/img/uploads/comm-refrig-equip-std-eval.pdf</t>
  </si>
  <si>
    <t>NEEA: Non-residential small motors</t>
  </si>
  <si>
    <t>Source: https://neea.org/resources/assessment-of-neea-influence-on-2010-small-electric-motors-standard</t>
  </si>
  <si>
    <t>NEEA: Ceiling fans</t>
  </si>
  <si>
    <t>Source: https://neea.org/img/documents/Ceiling-Fan-Standard-Evaluation-Report.pdf</t>
  </si>
  <si>
    <t>NEEA: Beverage vending machine</t>
  </si>
  <si>
    <t>Source: https://neea.org/resources/beverage-vending-machines-standard-evaluation</t>
  </si>
  <si>
    <t>NEEA: Amendment of electric motor standard</t>
  </si>
  <si>
    <t>Source: https://neea.org/img/uploads/electric-motors-standard-evaluation.pdf</t>
  </si>
  <si>
    <t xml:space="preserve">NEEA: Fluorescent lamp ballast </t>
  </si>
  <si>
    <t>Source: https://neea.org/resources/neea-fluorescent-lamp-ballast-standard-evaluation-final-report</t>
  </si>
  <si>
    <t xml:space="preserve">NEEA: Residential furnace fan </t>
  </si>
  <si>
    <t>Source: https://neea.org/img/uploads/neea-residential-furnace-fan-standard-evaluation-final-report.pdf</t>
  </si>
  <si>
    <t>NEEA: Commercial unitary air conditioners</t>
  </si>
  <si>
    <t>Source: https://neea.org/resources/commercial-unitary-air-conditioners-standard-evaluation-final-report</t>
  </si>
  <si>
    <t>NEEA: 2014 Walk-in Coolers and freezers</t>
  </si>
  <si>
    <t>Source: https://neea.org/resources/2014-2017-walk-in-coolers-and-freezers-standards-evaluation-final-report</t>
  </si>
  <si>
    <t>NEEA:  2017 Walk-in Coolers and freezers</t>
  </si>
  <si>
    <t>MA: PY2017 - Commercial NC</t>
  </si>
  <si>
    <t>Source: http://ma-eeac.org/wordpress/wp-content/uploads/TXC_47_Nonres_CCSI_Attribution_Assessment_26July2018_Final.pdf</t>
  </si>
  <si>
    <t>MA: PY2018 - Commercial NC</t>
  </si>
  <si>
    <t>MA: PY2019 - Commercial NC</t>
  </si>
  <si>
    <t>MA: PY2020 - Commercial NC</t>
  </si>
  <si>
    <t>MA: PY2021 - Commercial NC</t>
  </si>
  <si>
    <t>RI: PY2018 - Residential NC</t>
  </si>
  <si>
    <t>Source: http://rieermc.ri.gov/wp-content/uploads/2018/03/ri-ccei-attribution-and-savings-final-report-12-12-17-clean.pdf</t>
  </si>
  <si>
    <t>RI: PY2019 - Residential NC</t>
  </si>
  <si>
    <t>RI: PY2020 - Residential NC</t>
  </si>
  <si>
    <t>RI: PY2018 - Commercial NC</t>
  </si>
  <si>
    <t>RI: PY2019 - Commercial NC</t>
  </si>
  <si>
    <t>RI: PY2020 - Commercial NC</t>
  </si>
  <si>
    <t>Building Energy Code Advancement</t>
  </si>
  <si>
    <t>NEEA: Idaho</t>
  </si>
  <si>
    <t>Source: https://neea.org/img/uploads/codes-and-standards-support-project-marketing-progress-evaluation-report-no-2-e08-184.pdf</t>
  </si>
  <si>
    <t>NEEA: Oregon</t>
  </si>
  <si>
    <t>NEEA: Montana</t>
  </si>
  <si>
    <t>NEEA: Washington</t>
  </si>
  <si>
    <t>CA IOUs: Envelope Insulation </t>
  </si>
  <si>
    <t>http://www.calmac.org/publications/CS_Evaluation_Report_FINAL_10052014-2.pdf</t>
  </si>
  <si>
    <r>
      <t xml:space="preserve">Table 51. Title 24 Building Codes– Attribution Scores </t>
    </r>
    <r>
      <rPr>
        <b/>
        <sz val="9"/>
        <color theme="1"/>
        <rFont val="Helvetica"/>
        <family val="2"/>
      </rPr>
      <t>Standard </t>
    </r>
  </si>
  <si>
    <t>CA IOUs: Overall Envelope Trade-off </t>
  </si>
  <si>
    <t>Factor Score </t>
  </si>
  <si>
    <t>Weight </t>
  </si>
  <si>
    <t>Final Attribution Score </t>
  </si>
  <si>
    <t>CA IOUs: Skylighting </t>
  </si>
  <si>
    <t>Compliance </t>
  </si>
  <si>
    <t>Technical </t>
  </si>
  <si>
    <t>Feasibility </t>
  </si>
  <si>
    <t>CA IOUs: Sidelighting </t>
  </si>
  <si>
    <t>Std B17 </t>
  </si>
  <si>
    <t>Envelope Insulation </t>
  </si>
  <si>
    <t>90% </t>
  </si>
  <si>
    <t>80% </t>
  </si>
  <si>
    <t>65% </t>
  </si>
  <si>
    <t>15% </t>
  </si>
  <si>
    <t>55% </t>
  </si>
  <si>
    <t>30% </t>
  </si>
  <si>
    <t>CA IOUs: Tailored Indoor Lighting </t>
  </si>
  <si>
    <t>Std B18 </t>
  </si>
  <si>
    <t>Overall Envelope Trade-off </t>
  </si>
  <si>
    <t>85% </t>
  </si>
  <si>
    <t>70% </t>
  </si>
  <si>
    <t>25% </t>
  </si>
  <si>
    <t>5% </t>
  </si>
  <si>
    <t>CA IOUs: TDV Lighting Controls </t>
  </si>
  <si>
    <t>Std B19 </t>
  </si>
  <si>
    <t>Skylighting </t>
  </si>
  <si>
    <t>20% </t>
  </si>
  <si>
    <t>40% </t>
  </si>
  <si>
    <t>CA IOUs: DR Indoor Lighting </t>
  </si>
  <si>
    <t>Std B20 </t>
  </si>
  <si>
    <t>Sidelighting </t>
  </si>
  <si>
    <t>75% </t>
  </si>
  <si>
    <t>45% </t>
  </si>
  <si>
    <t>CA IOUs: Outdoor Lighting </t>
  </si>
  <si>
    <t>Std B21 </t>
  </si>
  <si>
    <t>Tailored Indoor Lighting </t>
  </si>
  <si>
    <t>35% </t>
  </si>
  <si>
    <t>CA IOUs: Outdoor Signs </t>
  </si>
  <si>
    <t>Std B22a </t>
  </si>
  <si>
    <t>TDV Lighting Controls </t>
  </si>
  <si>
    <t>10% </t>
  </si>
  <si>
    <t>CA IOUs: Refrig. Warehouses </t>
  </si>
  <si>
    <t>Std B22b </t>
  </si>
  <si>
    <t>DR Indoor Lighting </t>
  </si>
  <si>
    <t>CA IOUs: DDC to Zone </t>
  </si>
  <si>
    <t>Std B23 </t>
  </si>
  <si>
    <t>Outdoor Lighting </t>
  </si>
  <si>
    <t>CA IOUs: Res. Swimming Pool </t>
  </si>
  <si>
    <t>Std B24 </t>
  </si>
  <si>
    <t>Outdoor Signs </t>
  </si>
  <si>
    <t>50% </t>
  </si>
  <si>
    <t>CA IOUs: Site Built Fenestration </t>
  </si>
  <si>
    <t>Std B26 </t>
  </si>
  <si>
    <t>Refrig. Warehouses </t>
  </si>
  <si>
    <t>CA IOUs: Residential Fenestration </t>
  </si>
  <si>
    <t>Std B27 </t>
  </si>
  <si>
    <t>DDC to Zone </t>
  </si>
  <si>
    <t>60% </t>
  </si>
  <si>
    <t>CA IOUs: Cool Roof Expansion </t>
  </si>
  <si>
    <t>Std B28 </t>
  </si>
  <si>
    <t>Res. Swimming Pool </t>
  </si>
  <si>
    <t>CA IOUs: MF Water Heat Control </t>
  </si>
  <si>
    <t>Std B29 </t>
  </si>
  <si>
    <t>Site Built Fenestration </t>
  </si>
  <si>
    <t>CA IOUs: Nonres. Interior Lighting Methods, Egress Control </t>
  </si>
  <si>
    <t>Std B30 </t>
  </si>
  <si>
    <t>Residential Fenestration </t>
  </si>
  <si>
    <t>CA IOUs: Nonres. HVAC Efficiency </t>
  </si>
  <si>
    <t>Std B31 </t>
  </si>
  <si>
    <t>Cool Roof Expansion </t>
  </si>
  <si>
    <t>CA IOUs: Residential Cool Roofs </t>
  </si>
  <si>
    <t>Std B32 </t>
  </si>
  <si>
    <t>MF Water Heat Control </t>
  </si>
  <si>
    <t>CA IOUs: Res. Cent Fan Watt Limit </t>
  </si>
  <si>
    <t>Std B33 </t>
  </si>
  <si>
    <t>Nonres. Interior Lighting Methods, Egress Control </t>
  </si>
  <si>
    <t>0% </t>
  </si>
  <si>
    <t>a,b,c** </t>
  </si>
  <si>
    <t>Std B33d** </t>
  </si>
  <si>
    <t>Nonres. HVAC Efficiency </t>
  </si>
  <si>
    <t>Std B33e** </t>
  </si>
  <si>
    <t>Residential Cool Roofs </t>
  </si>
  <si>
    <t>Std B33f** </t>
  </si>
  <si>
    <t>Res. Cent Fan Watt Limit </t>
  </si>
  <si>
    <t>Tab under development</t>
  </si>
  <si>
    <t>Suggested Initial C&amp;S Program Funders: IOUs with &gt;3% electric or gas; Cooperative or muni aggregagtors with &gt;5% electric or gas</t>
  </si>
  <si>
    <t>Entity</t>
  </si>
  <si>
    <t>% Electric</t>
  </si>
  <si>
    <t>% Gas</t>
  </si>
  <si>
    <t>% CIP $</t>
  </si>
  <si>
    <t>IOUs</t>
  </si>
  <si>
    <t>Cooperative CIP Aggregators</t>
  </si>
  <si>
    <t>IOUs with &lt;3% state electric or gas consumption:</t>
  </si>
  <si>
    <t>Electric</t>
  </si>
  <si>
    <t>MUNI and COOPs (independent and aggregators) with &lt;5% state electric or gas consumption</t>
  </si>
  <si>
    <t>Eliminates all except Great River Energy</t>
  </si>
  <si>
    <t>C&amp;S Program Funding Model</t>
  </si>
  <si>
    <t>C&amp;S Program Funders</t>
  </si>
  <si>
    <t>% Budget Target</t>
  </si>
  <si>
    <t>Budget Share ($)</t>
  </si>
  <si>
    <t>Budget Share (%)</t>
  </si>
  <si>
    <t>% Historic CIP Spending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</si>
</sst>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0.000%"/>
    <numFmt numFmtId="168" formatCode="_(&quot;$&quot;* #,##0.0_);_(&quot;$&quot;* \(#,##0.0\);_(&quot;$&quot;* &quot;-&quot;??_);_(@_)"/>
    <numFmt numFmtId="169" formatCode="_(&quot;$&quot;* #,##0_);_(&quot;$&quot;* \(#,##0\);_(&quot;$&quot;* &quot;-&quot;??_);_(@_)"/>
  </numFmts>
  <fonts count="46">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sz val="12"/>
      <color rgb="FF3F3F76"/>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1"/>
      <color theme="1"/>
      <name val="Calibri"/>
      <family val="2"/>
      <scheme val="minor"/>
    </font>
    <font>
      <b/>
      <sz val="11"/>
      <color theme="1"/>
      <name val="Calibri"/>
      <family val="2"/>
      <scheme val="minor"/>
    </font>
    <font>
      <b/>
      <sz val="13"/>
      <color theme="3"/>
      <name val="Calibri"/>
      <family val="2"/>
      <scheme val="minor"/>
    </font>
    <font>
      <b/>
      <sz val="12"/>
      <color rgb="FF3F3F3F"/>
      <name val="Calibri"/>
      <family val="2"/>
      <scheme val="minor"/>
    </font>
    <font>
      <b/>
      <i/>
      <sz val="12"/>
      <color rgb="FF7F7F7F"/>
      <name val="Calibri"/>
      <family val="2"/>
      <scheme val="minor"/>
    </font>
    <font>
      <b/>
      <sz val="11"/>
      <name val="Calibri"/>
      <family val="2"/>
      <scheme val="minor"/>
    </font>
    <font>
      <b/>
      <sz val="11"/>
      <color rgb="FF003864"/>
      <name val="Calibri"/>
      <family val="2"/>
      <scheme val="minor"/>
    </font>
    <font>
      <sz val="12"/>
      <color rgb="FF0070C0"/>
      <name val="Calibri"/>
      <family val="2"/>
      <scheme val="minor"/>
    </font>
    <font>
      <u/>
      <sz val="12"/>
      <color theme="10"/>
      <name val="Calibri"/>
      <family val="2"/>
      <scheme val="minor"/>
    </font>
    <font>
      <u/>
      <sz val="11"/>
      <color theme="10"/>
      <name val="Calibri"/>
      <family val="2"/>
      <scheme val="minor"/>
    </font>
    <font>
      <sz val="12"/>
      <color theme="2" tint="-0.249977111117893"/>
      <name val="Calibri"/>
      <family val="2"/>
      <scheme val="minor"/>
    </font>
    <font>
      <b/>
      <sz val="12"/>
      <color rgb="FF002060"/>
      <name val="Calibri"/>
      <family val="2"/>
      <scheme val="minor"/>
    </font>
    <font>
      <b/>
      <sz val="10"/>
      <color theme="1"/>
      <name val="Calibri"/>
      <family val="2"/>
      <scheme val="minor"/>
    </font>
    <font>
      <sz val="10"/>
      <color theme="1"/>
      <name val="Calibri"/>
      <family val="2"/>
      <scheme val="minor"/>
    </font>
    <font>
      <sz val="10"/>
      <color indexed="8"/>
      <name val="Helvetica Neue"/>
      <family val="2"/>
    </font>
    <font>
      <u/>
      <sz val="10"/>
      <color theme="10"/>
      <name val="Helvetica Neue"/>
      <family val="2"/>
    </font>
    <font>
      <sz val="14"/>
      <color theme="1"/>
      <name val="Calibri"/>
      <family val="2"/>
      <scheme val="minor"/>
    </font>
    <font>
      <b/>
      <sz val="24"/>
      <color rgb="FF003765"/>
      <name val="Calibri"/>
      <family val="2"/>
      <scheme val="minor"/>
    </font>
    <font>
      <b/>
      <u/>
      <sz val="14"/>
      <color theme="1"/>
      <name val="Calibri"/>
      <family val="2"/>
      <scheme val="minor"/>
    </font>
    <font>
      <b/>
      <sz val="11"/>
      <color rgb="FF4E81BC"/>
      <name val="Calibri"/>
      <family val="2"/>
      <scheme val="minor"/>
    </font>
    <font>
      <sz val="11"/>
      <color rgb="FF000000"/>
      <name val="Calibri"/>
      <family val="2"/>
      <scheme val="minor"/>
    </font>
    <font>
      <b/>
      <sz val="11"/>
      <color rgb="FFFFFFFF"/>
      <name val="Calibri"/>
      <family val="2"/>
      <scheme val="minor"/>
    </font>
    <font>
      <b/>
      <sz val="11"/>
      <color rgb="FF003765"/>
      <name val="Calibri"/>
      <family val="2"/>
      <scheme val="minor"/>
    </font>
    <font>
      <b/>
      <sz val="11"/>
      <color rgb="FF005CAA"/>
      <name val="Calibri"/>
      <family val="2"/>
      <scheme val="minor"/>
    </font>
    <font>
      <sz val="10"/>
      <color rgb="FF000000"/>
      <name val="Calibri"/>
      <family val="2"/>
      <scheme val="minor"/>
    </font>
    <font>
      <b/>
      <sz val="11"/>
      <color theme="1"/>
      <name val="Times"/>
      <family val="1"/>
    </font>
    <font>
      <b/>
      <sz val="9"/>
      <color theme="1"/>
      <name val="Helvetica"/>
      <family val="2"/>
    </font>
    <font>
      <sz val="10"/>
      <color theme="1"/>
      <name val="Helvetica"/>
      <family val="2"/>
    </font>
    <font>
      <sz val="10"/>
      <color theme="1"/>
      <name val="Times"/>
      <family val="1"/>
    </font>
    <font>
      <sz val="12"/>
      <color rgb="FF002060"/>
      <name val="Calibri"/>
      <family val="2"/>
      <scheme val="minor"/>
    </font>
    <font>
      <sz val="12"/>
      <color theme="0" tint="-0.34998626667073579"/>
      <name val="Calibri"/>
      <family val="2"/>
      <scheme val="minor"/>
    </font>
    <font>
      <sz val="14"/>
      <color theme="0"/>
      <name val="Calibri"/>
      <family val="2"/>
      <scheme val="minor"/>
    </font>
    <font>
      <sz val="16"/>
      <color theme="0"/>
      <name val="Calibri"/>
      <family val="2"/>
      <scheme val="minor"/>
    </font>
    <font>
      <b/>
      <sz val="10"/>
      <color rgb="FF000000"/>
      <name val="Tahoma"/>
      <family val="2"/>
    </font>
    <font>
      <sz val="10"/>
      <color rgb="FF000000"/>
      <name val="Tahoma"/>
      <family val="2"/>
    </font>
    <font>
      <i/>
      <sz val="10"/>
      <color rgb="FF000000"/>
      <name val="Calibri"/>
      <family val="2"/>
      <scheme val="minor"/>
    </font>
    <font>
      <sz val="11"/>
      <color theme="1"/>
      <name val="Helvetica"/>
      <family val="2"/>
    </font>
    <font>
      <b/>
      <sz val="12"/>
      <color rgb="FFFF0000"/>
      <name val="Calibri"/>
      <family val="2"/>
      <scheme val="minor"/>
    </font>
  </fonts>
  <fills count="20">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rgb="FFFFC000"/>
        <bgColor indexed="64"/>
      </patternFill>
    </fill>
    <fill>
      <patternFill patternType="solid">
        <fgColor rgb="FF00B0F0"/>
        <bgColor indexed="64"/>
      </patternFill>
    </fill>
    <fill>
      <patternFill patternType="solid">
        <fgColor theme="3" tint="0.79998168889431442"/>
        <bgColor indexed="64"/>
      </patternFill>
    </fill>
    <fill>
      <patternFill patternType="solid">
        <fgColor theme="5"/>
      </patternFill>
    </fill>
    <fill>
      <patternFill patternType="solid">
        <fgColor theme="6"/>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theme="3"/>
        <bgColor indexed="64"/>
      </patternFill>
    </fill>
    <fill>
      <patternFill patternType="solid">
        <fgColor rgb="FFC00000"/>
        <bgColor indexed="64"/>
      </patternFill>
    </fill>
    <fill>
      <patternFill patternType="solid">
        <fgColor theme="7"/>
      </patternFill>
    </fill>
    <fill>
      <patternFill patternType="solid">
        <fgColor theme="8"/>
      </patternFill>
    </fill>
    <fill>
      <patternFill patternType="solid">
        <fgColor theme="9"/>
      </patternFill>
    </fill>
  </fills>
  <borders count="33">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theme="4" tint="0.499984740745262"/>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theme="3"/>
      </right>
      <top style="hair">
        <color theme="3"/>
      </top>
      <bottom style="hair">
        <color theme="3"/>
      </bottom>
      <diagonal/>
    </border>
    <border>
      <left style="hair">
        <color theme="3"/>
      </left>
      <right style="hair">
        <color theme="3"/>
      </right>
      <top style="hair">
        <color theme="3"/>
      </top>
      <bottom style="hair">
        <color theme="3"/>
      </bottom>
      <diagonal/>
    </border>
    <border>
      <left style="hair">
        <color theme="3"/>
      </left>
      <right style="medium">
        <color indexed="64"/>
      </right>
      <top style="hair">
        <color theme="3"/>
      </top>
      <bottom style="hair">
        <color theme="3"/>
      </bottom>
      <diagonal/>
    </border>
    <border>
      <left style="medium">
        <color indexed="64"/>
      </left>
      <right style="hair">
        <color theme="3"/>
      </right>
      <top style="hair">
        <color theme="3"/>
      </top>
      <bottom style="medium">
        <color indexed="64"/>
      </bottom>
      <diagonal/>
    </border>
    <border>
      <left style="hair">
        <color theme="3"/>
      </left>
      <right style="hair">
        <color theme="3"/>
      </right>
      <top style="hair">
        <color theme="3"/>
      </top>
      <bottom style="medium">
        <color indexed="64"/>
      </bottom>
      <diagonal/>
    </border>
    <border>
      <left style="hair">
        <color theme="3"/>
      </left>
      <right style="medium">
        <color indexed="64"/>
      </right>
      <top style="hair">
        <color theme="3"/>
      </top>
      <bottom style="medium">
        <color indexed="64"/>
      </bottom>
      <diagonal/>
    </border>
    <border>
      <left style="medium">
        <color indexed="64"/>
      </left>
      <right style="hair">
        <color theme="3"/>
      </right>
      <top style="medium">
        <color indexed="64"/>
      </top>
      <bottom style="hair">
        <color theme="3"/>
      </bottom>
      <diagonal/>
    </border>
    <border>
      <left style="hair">
        <color theme="3"/>
      </left>
      <right style="hair">
        <color theme="3"/>
      </right>
      <top style="medium">
        <color indexed="64"/>
      </top>
      <bottom style="hair">
        <color theme="3"/>
      </bottom>
      <diagonal/>
    </border>
    <border>
      <left style="hair">
        <color theme="3"/>
      </left>
      <right style="medium">
        <color indexed="64"/>
      </right>
      <top style="medium">
        <color indexed="64"/>
      </top>
      <bottom style="hair">
        <color theme="3"/>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medium">
        <color indexed="64"/>
      </bottom>
      <diagonal/>
    </border>
    <border>
      <left style="thin">
        <color rgb="FF7F7F7F"/>
      </left>
      <right style="thin">
        <color rgb="FF7F7F7F"/>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s>
  <cellStyleXfs count="22">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2" borderId="2" applyNumberFormat="0" applyAlignment="0" applyProtection="0"/>
    <xf numFmtId="0" fontId="1" fillId="4" borderId="3" applyNumberFormat="0" applyFont="0" applyAlignment="0" applyProtection="0"/>
    <xf numFmtId="0" fontId="5" fillId="0" borderId="0" applyNumberFormat="0" applyFill="0" applyBorder="0" applyAlignment="0" applyProtection="0"/>
    <xf numFmtId="0" fontId="8" fillId="0" borderId="0"/>
    <xf numFmtId="0" fontId="10" fillId="0" borderId="4" applyNumberFormat="0" applyFill="0" applyAlignment="0" applyProtection="0"/>
    <xf numFmtId="0" fontId="11" fillId="3" borderId="5" applyNumberFormat="0" applyAlignment="0" applyProtection="0"/>
    <xf numFmtId="0" fontId="16" fillId="0" borderId="0" applyNumberFormat="0" applyFill="0" applyBorder="0" applyAlignment="0" applyProtection="0"/>
    <xf numFmtId="44" fontId="1" fillId="0" borderId="0" applyFont="0" applyFill="0" applyBorder="0" applyAlignment="0" applyProtection="0"/>
    <xf numFmtId="0" fontId="7" fillId="9" borderId="0" applyNumberFormat="0" applyBorder="0" applyAlignment="0" applyProtection="0"/>
    <xf numFmtId="0" fontId="7" fillId="10" borderId="0" applyNumberFormat="0" applyBorder="0" applyAlignment="0" applyProtection="0"/>
    <xf numFmtId="0" fontId="22" fillId="0" borderId="0" applyNumberFormat="0" applyFill="0" applyBorder="0" applyProtection="0">
      <alignment vertical="top" wrapText="1"/>
    </xf>
    <xf numFmtId="0" fontId="23" fillId="0" borderId="0" applyNumberFormat="0" applyFill="0" applyBorder="0" applyAlignment="0" applyProtection="0">
      <alignment vertical="top" wrapText="1"/>
    </xf>
    <xf numFmtId="44" fontId="22" fillId="0" borderId="0" applyFont="0" applyFill="0" applyBorder="0" applyAlignment="0" applyProtection="0"/>
    <xf numFmtId="43" fontId="22"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cellStyleXfs>
  <cellXfs count="327">
    <xf numFmtId="0" fontId="0" fillId="0" borderId="0" xfId="0"/>
    <xf numFmtId="0" fontId="0" fillId="5" borderId="0" xfId="0" applyFill="1"/>
    <xf numFmtId="0" fontId="2" fillId="0" borderId="0" xfId="3"/>
    <xf numFmtId="0" fontId="3" fillId="0" borderId="1" xfId="4"/>
    <xf numFmtId="0" fontId="0" fillId="6" borderId="0" xfId="0" applyFill="1"/>
    <xf numFmtId="0" fontId="4" fillId="2" borderId="2" xfId="5"/>
    <xf numFmtId="0" fontId="0" fillId="7" borderId="0" xfId="0" applyFill="1"/>
    <xf numFmtId="0" fontId="0" fillId="0" borderId="0" xfId="0" applyAlignment="1">
      <alignment wrapText="1"/>
    </xf>
    <xf numFmtId="164" fontId="0" fillId="0" borderId="0" xfId="1" applyNumberFormat="1" applyFont="1"/>
    <xf numFmtId="164" fontId="0" fillId="0" borderId="0" xfId="1" applyNumberFormat="1" applyFont="1" applyBorder="1"/>
    <xf numFmtId="9" fontId="4" fillId="2" borderId="2" xfId="2" applyFont="1" applyFill="1" applyBorder="1"/>
    <xf numFmtId="0" fontId="6" fillId="0" borderId="0" xfId="0" applyFont="1"/>
    <xf numFmtId="3" fontId="0" fillId="0" borderId="0" xfId="0" applyNumberFormat="1"/>
    <xf numFmtId="0" fontId="9" fillId="0" borderId="0" xfId="0" applyFont="1"/>
    <xf numFmtId="0" fontId="8" fillId="0" borderId="0" xfId="0" applyFont="1"/>
    <xf numFmtId="0" fontId="3" fillId="5" borderId="1" xfId="4" applyFill="1"/>
    <xf numFmtId="0" fontId="5" fillId="5" borderId="0" xfId="7" applyFill="1" applyAlignment="1">
      <alignment horizontal="left" indent="1"/>
    </xf>
    <xf numFmtId="0" fontId="10" fillId="5" borderId="4" xfId="9" applyFill="1"/>
    <xf numFmtId="0" fontId="5" fillId="5" borderId="0" xfId="7" applyFill="1" applyBorder="1" applyAlignment="1">
      <alignment horizontal="left" indent="1"/>
    </xf>
    <xf numFmtId="0" fontId="10" fillId="5" borderId="0" xfId="9" applyFill="1" applyBorder="1"/>
    <xf numFmtId="165" fontId="11" fillId="3" borderId="5" xfId="10" applyNumberFormat="1"/>
    <xf numFmtId="165" fontId="4" fillId="2" borderId="2" xfId="5" applyNumberFormat="1"/>
    <xf numFmtId="0" fontId="4" fillId="5" borderId="0" xfId="5" applyFill="1" applyBorder="1"/>
    <xf numFmtId="0" fontId="5" fillId="5" borderId="0" xfId="7" applyFill="1" applyBorder="1" applyAlignment="1">
      <alignment horizontal="left" indent="2"/>
    </xf>
    <xf numFmtId="0" fontId="12" fillId="5" borderId="0" xfId="7" applyFont="1" applyFill="1" applyBorder="1" applyAlignment="1">
      <alignment horizontal="left" indent="1"/>
    </xf>
    <xf numFmtId="0" fontId="4" fillId="2" borderId="2" xfId="5" applyAlignment="1">
      <alignment horizontal="right"/>
    </xf>
    <xf numFmtId="0" fontId="5" fillId="5" borderId="0" xfId="7" applyFill="1" applyBorder="1" applyAlignment="1">
      <alignment horizontal="left"/>
    </xf>
    <xf numFmtId="0" fontId="3" fillId="0" borderId="1" xfId="4" applyFill="1"/>
    <xf numFmtId="0" fontId="9" fillId="0" borderId="0" xfId="0" applyFont="1" applyAlignment="1">
      <alignment horizontal="right"/>
    </xf>
    <xf numFmtId="9" fontId="8" fillId="0" borderId="0" xfId="2" applyFont="1" applyFill="1"/>
    <xf numFmtId="0" fontId="13" fillId="0" borderId="0" xfId="0" applyFont="1" applyAlignment="1">
      <alignment wrapText="1"/>
    </xf>
    <xf numFmtId="3" fontId="8" fillId="0" borderId="0" xfId="0" applyNumberFormat="1" applyFont="1"/>
    <xf numFmtId="10" fontId="8" fillId="0" borderId="0" xfId="0" applyNumberFormat="1" applyFont="1"/>
    <xf numFmtId="6" fontId="8" fillId="0" borderId="0" xfId="0" applyNumberFormat="1" applyFont="1"/>
    <xf numFmtId="164" fontId="8" fillId="0" borderId="0" xfId="1" applyNumberFormat="1" applyFont="1"/>
    <xf numFmtId="9" fontId="8" fillId="0" borderId="0" xfId="2" applyFont="1"/>
    <xf numFmtId="0" fontId="14" fillId="0" borderId="0" xfId="0" applyFont="1"/>
    <xf numFmtId="3" fontId="14" fillId="0" borderId="0" xfId="0" applyNumberFormat="1" applyFont="1"/>
    <xf numFmtId="10" fontId="14" fillId="0" borderId="0" xfId="0" applyNumberFormat="1" applyFont="1"/>
    <xf numFmtId="6" fontId="14" fillId="0" borderId="0" xfId="0" applyNumberFormat="1" applyFont="1"/>
    <xf numFmtId="3" fontId="9" fillId="0" borderId="0" xfId="0" applyNumberFormat="1" applyFont="1"/>
    <xf numFmtId="10" fontId="9" fillId="0" borderId="0" xfId="0" applyNumberFormat="1" applyFont="1"/>
    <xf numFmtId="6" fontId="9" fillId="0" borderId="0" xfId="0" applyNumberFormat="1" applyFont="1"/>
    <xf numFmtId="10" fontId="8" fillId="0" borderId="0" xfId="2" applyNumberFormat="1" applyFont="1"/>
    <xf numFmtId="0" fontId="6" fillId="0" borderId="0" xfId="0" applyFont="1" applyAlignment="1">
      <alignment wrapText="1"/>
    </xf>
    <xf numFmtId="165" fontId="0" fillId="0" borderId="0" xfId="2" applyNumberFormat="1" applyFont="1" applyAlignment="1">
      <alignment wrapText="1"/>
    </xf>
    <xf numFmtId="165" fontId="0" fillId="0" borderId="0" xfId="2" applyNumberFormat="1" applyFont="1"/>
    <xf numFmtId="3" fontId="0" fillId="0" borderId="0" xfId="0" applyNumberFormat="1" applyAlignment="1">
      <alignment wrapText="1"/>
    </xf>
    <xf numFmtId="43" fontId="0" fillId="0" borderId="0" xfId="1" applyFont="1"/>
    <xf numFmtId="166" fontId="0" fillId="0" borderId="0" xfId="1" applyNumberFormat="1" applyFont="1"/>
    <xf numFmtId="164" fontId="0" fillId="0" borderId="0" xfId="0" applyNumberFormat="1"/>
    <xf numFmtId="1" fontId="0" fillId="0" borderId="0" xfId="1" applyNumberFormat="1" applyFont="1"/>
    <xf numFmtId="0" fontId="0" fillId="0" borderId="9" xfId="0" applyBorder="1"/>
    <xf numFmtId="0" fontId="0" fillId="0" borderId="10" xfId="0" applyBorder="1"/>
    <xf numFmtId="164" fontId="0" fillId="0" borderId="9" xfId="1" applyNumberFormat="1" applyFont="1" applyBorder="1"/>
    <xf numFmtId="164" fontId="0" fillId="0" borderId="10" xfId="1" applyNumberFormat="1" applyFont="1" applyBorder="1"/>
    <xf numFmtId="164" fontId="0" fillId="0" borderId="11" xfId="1" applyNumberFormat="1" applyFont="1" applyBorder="1"/>
    <xf numFmtId="164" fontId="0" fillId="0" borderId="12" xfId="1" applyNumberFormat="1" applyFont="1" applyBorder="1"/>
    <xf numFmtId="164" fontId="0" fillId="0" borderId="13" xfId="1" applyNumberFormat="1" applyFont="1" applyBorder="1"/>
    <xf numFmtId="0" fontId="0" fillId="0" borderId="0" xfId="0" applyAlignment="1">
      <alignment horizontal="right"/>
    </xf>
    <xf numFmtId="0" fontId="15" fillId="0" borderId="0" xfId="0" applyFont="1" applyAlignment="1">
      <alignment horizontal="right"/>
    </xf>
    <xf numFmtId="49" fontId="0" fillId="0" borderId="0" xfId="1" applyNumberFormat="1" applyFont="1"/>
    <xf numFmtId="0" fontId="15" fillId="0" borderId="0" xfId="0" applyFont="1"/>
    <xf numFmtId="43" fontId="15" fillId="0" borderId="0" xfId="1" applyFont="1"/>
    <xf numFmtId="164" fontId="15" fillId="0" borderId="0" xfId="1" applyNumberFormat="1" applyFont="1"/>
    <xf numFmtId="0" fontId="2" fillId="0" borderId="0" xfId="3" applyFill="1"/>
    <xf numFmtId="164" fontId="6" fillId="0" borderId="0" xfId="0" applyNumberFormat="1" applyFont="1"/>
    <xf numFmtId="0" fontId="2" fillId="0" borderId="0" xfId="3" applyBorder="1"/>
    <xf numFmtId="0" fontId="17" fillId="0" borderId="0" xfId="11" applyFont="1" applyBorder="1"/>
    <xf numFmtId="0" fontId="9" fillId="0" borderId="0" xfId="0" applyFont="1" applyAlignment="1">
      <alignment wrapText="1"/>
    </xf>
    <xf numFmtId="0" fontId="9" fillId="0" borderId="0" xfId="0" applyFont="1" applyAlignment="1">
      <alignment horizontal="center" wrapText="1"/>
    </xf>
    <xf numFmtId="0" fontId="8" fillId="0" borderId="9" xfId="0" applyFont="1" applyBorder="1"/>
    <xf numFmtId="0" fontId="8" fillId="0" borderId="10" xfId="0" applyFont="1" applyBorder="1"/>
    <xf numFmtId="166" fontId="8" fillId="0" borderId="0" xfId="1" applyNumberFormat="1" applyFont="1" applyBorder="1"/>
    <xf numFmtId="164" fontId="8" fillId="0" borderId="9" xfId="1" applyNumberFormat="1" applyFont="1" applyBorder="1"/>
    <xf numFmtId="164" fontId="8" fillId="0" borderId="0" xfId="1" applyNumberFormat="1" applyFont="1" applyBorder="1"/>
    <xf numFmtId="164" fontId="8" fillId="0" borderId="10" xfId="1" applyNumberFormat="1" applyFont="1" applyBorder="1"/>
    <xf numFmtId="164" fontId="8" fillId="0" borderId="11" xfId="1" applyNumberFormat="1" applyFont="1" applyBorder="1"/>
    <xf numFmtId="164" fontId="8" fillId="0" borderId="12" xfId="1" applyNumberFormat="1" applyFont="1" applyBorder="1"/>
    <xf numFmtId="164" fontId="8" fillId="0" borderId="13" xfId="1" applyNumberFormat="1" applyFont="1" applyBorder="1"/>
    <xf numFmtId="166" fontId="9" fillId="0" borderId="0" xfId="1" applyNumberFormat="1" applyFont="1" applyBorder="1"/>
    <xf numFmtId="164" fontId="9" fillId="0" borderId="0" xfId="0" applyNumberFormat="1" applyFont="1"/>
    <xf numFmtId="1" fontId="8" fillId="0" borderId="0" xfId="1" applyNumberFormat="1" applyFont="1" applyBorder="1"/>
    <xf numFmtId="9" fontId="6" fillId="0" borderId="0" xfId="2" applyFont="1"/>
    <xf numFmtId="0" fontId="6" fillId="0" borderId="0" xfId="0" applyFont="1" applyAlignment="1">
      <alignment horizontal="right"/>
    </xf>
    <xf numFmtId="164" fontId="6" fillId="0" borderId="11" xfId="1" applyNumberFormat="1" applyFont="1" applyBorder="1"/>
    <xf numFmtId="164" fontId="6" fillId="0" borderId="12" xfId="1" applyNumberFormat="1" applyFont="1" applyBorder="1"/>
    <xf numFmtId="164" fontId="6" fillId="0" borderId="13" xfId="1" applyNumberFormat="1" applyFont="1" applyBorder="1"/>
    <xf numFmtId="0" fontId="18" fillId="0" borderId="0" xfId="0" applyFont="1"/>
    <xf numFmtId="0" fontId="18" fillId="0" borderId="0" xfId="0" applyFont="1" applyAlignment="1">
      <alignment horizontal="right"/>
    </xf>
    <xf numFmtId="164" fontId="18" fillId="0" borderId="0" xfId="1" applyNumberFormat="1" applyFont="1" applyBorder="1"/>
    <xf numFmtId="164" fontId="18" fillId="0" borderId="10" xfId="1" applyNumberFormat="1" applyFont="1" applyBorder="1"/>
    <xf numFmtId="167" fontId="0" fillId="0" borderId="0" xfId="2" applyNumberFormat="1" applyFont="1"/>
    <xf numFmtId="9" fontId="4" fillId="2" borderId="2" xfId="2" applyFont="1" applyFill="1" applyBorder="1" applyAlignment="1">
      <alignment horizontal="right"/>
    </xf>
    <xf numFmtId="0" fontId="3" fillId="0" borderId="1" xfId="4" applyAlignment="1">
      <alignment horizontal="center"/>
    </xf>
    <xf numFmtId="164" fontId="6" fillId="0" borderId="0" xfId="1" applyNumberFormat="1" applyFont="1" applyBorder="1"/>
    <xf numFmtId="0" fontId="0" fillId="0" borderId="0" xfId="0" applyAlignment="1">
      <alignment horizontal="left" indent="1"/>
    </xf>
    <xf numFmtId="9" fontId="0" fillId="0" borderId="0" xfId="2" applyFont="1"/>
    <xf numFmtId="9" fontId="8" fillId="0" borderId="0" xfId="2" applyFont="1" applyBorder="1"/>
    <xf numFmtId="0" fontId="3" fillId="0" borderId="1" xfId="4" applyAlignment="1">
      <alignment horizontal="left"/>
    </xf>
    <xf numFmtId="164" fontId="0" fillId="8" borderId="9" xfId="1" applyNumberFormat="1" applyFont="1" applyFill="1" applyBorder="1"/>
    <xf numFmtId="164" fontId="0" fillId="8" borderId="0" xfId="1" applyNumberFormat="1" applyFont="1" applyFill="1" applyBorder="1"/>
    <xf numFmtId="164" fontId="18" fillId="8" borderId="9" xfId="1" applyNumberFormat="1" applyFont="1" applyFill="1" applyBorder="1"/>
    <xf numFmtId="164" fontId="18" fillId="8" borderId="0" xfId="1" applyNumberFormat="1" applyFont="1" applyFill="1" applyBorder="1"/>
    <xf numFmtId="164" fontId="6" fillId="8" borderId="11" xfId="1" applyNumberFormat="1" applyFont="1" applyFill="1" applyBorder="1"/>
    <xf numFmtId="164" fontId="6" fillId="8" borderId="12" xfId="1" applyNumberFormat="1" applyFont="1" applyFill="1" applyBorder="1"/>
    <xf numFmtId="0" fontId="6" fillId="0" borderId="0" xfId="0" applyFont="1" applyAlignment="1">
      <alignment horizontal="center"/>
    </xf>
    <xf numFmtId="164" fontId="0" fillId="8" borderId="10" xfId="1" applyNumberFormat="1" applyFont="1" applyFill="1" applyBorder="1"/>
    <xf numFmtId="0" fontId="7" fillId="9" borderId="0" xfId="13"/>
    <xf numFmtId="164" fontId="0" fillId="0" borderId="9" xfId="1" applyNumberFormat="1" applyFont="1" applyFill="1" applyBorder="1"/>
    <xf numFmtId="164" fontId="0" fillId="0" borderId="0" xfId="1" applyNumberFormat="1" applyFont="1" applyFill="1" applyBorder="1"/>
    <xf numFmtId="164" fontId="18" fillId="0" borderId="9" xfId="1" applyNumberFormat="1" applyFont="1" applyFill="1" applyBorder="1"/>
    <xf numFmtId="164" fontId="18" fillId="0" borderId="0" xfId="1" applyNumberFormat="1" applyFont="1" applyFill="1" applyBorder="1"/>
    <xf numFmtId="164" fontId="6" fillId="0" borderId="11" xfId="1" applyNumberFormat="1" applyFont="1" applyFill="1" applyBorder="1"/>
    <xf numFmtId="164" fontId="6" fillId="0" borderId="12" xfId="1" applyNumberFormat="1" applyFont="1" applyFill="1" applyBorder="1"/>
    <xf numFmtId="164" fontId="20" fillId="0" borderId="12" xfId="1" applyNumberFormat="1" applyFont="1" applyBorder="1"/>
    <xf numFmtId="164" fontId="20" fillId="0" borderId="13" xfId="1" applyNumberFormat="1" applyFont="1" applyBorder="1"/>
    <xf numFmtId="164" fontId="20" fillId="8" borderId="12" xfId="1" applyNumberFormat="1" applyFont="1" applyFill="1" applyBorder="1"/>
    <xf numFmtId="164" fontId="20" fillId="0" borderId="11" xfId="1" applyNumberFormat="1" applyFont="1" applyBorder="1"/>
    <xf numFmtId="164" fontId="20" fillId="0" borderId="0" xfId="1" applyNumberFormat="1" applyFont="1" applyBorder="1"/>
    <xf numFmtId="164" fontId="0" fillId="0" borderId="10" xfId="1" applyNumberFormat="1" applyFont="1" applyFill="1" applyBorder="1"/>
    <xf numFmtId="0" fontId="7" fillId="0" borderId="0" xfId="13" applyFill="1"/>
    <xf numFmtId="0" fontId="3" fillId="0" borderId="1" xfId="4" applyFill="1" applyAlignment="1">
      <alignment horizontal="left"/>
    </xf>
    <xf numFmtId="0" fontId="19" fillId="0" borderId="0" xfId="0" applyFont="1"/>
    <xf numFmtId="0" fontId="6" fillId="0" borderId="0" xfId="0" applyFont="1" applyAlignment="1">
      <alignment horizontal="right" indent="1"/>
    </xf>
    <xf numFmtId="0" fontId="9" fillId="0" borderId="9" xfId="0" applyFont="1" applyBorder="1"/>
    <xf numFmtId="0" fontId="9" fillId="0" borderId="10" xfId="0" applyFont="1" applyBorder="1"/>
    <xf numFmtId="164" fontId="0" fillId="0" borderId="11" xfId="1" applyNumberFormat="1" applyFont="1" applyFill="1" applyBorder="1"/>
    <xf numFmtId="164" fontId="0" fillId="0" borderId="12" xfId="1" applyNumberFormat="1" applyFont="1" applyFill="1" applyBorder="1"/>
    <xf numFmtId="164" fontId="0" fillId="0" borderId="13" xfId="1" applyNumberFormat="1" applyFont="1" applyFill="1" applyBorder="1"/>
    <xf numFmtId="9" fontId="0" fillId="0" borderId="0" xfId="2" applyFont="1" applyFill="1"/>
    <xf numFmtId="0" fontId="0" fillId="5" borderId="14" xfId="0" applyFill="1" applyBorder="1"/>
    <xf numFmtId="0" fontId="0" fillId="5" borderId="15" xfId="0" applyFill="1" applyBorder="1"/>
    <xf numFmtId="0" fontId="0" fillId="11" borderId="15" xfId="0" applyFill="1" applyBorder="1"/>
    <xf numFmtId="0" fontId="0" fillId="12" borderId="15" xfId="0" applyFill="1" applyBorder="1"/>
    <xf numFmtId="164" fontId="0" fillId="5" borderId="14" xfId="1" applyNumberFormat="1" applyFont="1" applyFill="1" applyBorder="1"/>
    <xf numFmtId="164" fontId="0" fillId="5" borderId="15" xfId="1" applyNumberFormat="1" applyFont="1" applyFill="1" applyBorder="1"/>
    <xf numFmtId="164" fontId="0" fillId="11" borderId="15" xfId="1" applyNumberFormat="1" applyFont="1" applyFill="1" applyBorder="1"/>
    <xf numFmtId="164" fontId="0" fillId="12" borderId="15" xfId="1" applyNumberFormat="1" applyFont="1" applyFill="1" applyBorder="1"/>
    <xf numFmtId="0" fontId="6" fillId="5" borderId="14" xfId="0" applyFont="1" applyFill="1" applyBorder="1" applyAlignment="1">
      <alignment horizontal="center"/>
    </xf>
    <xf numFmtId="0" fontId="6" fillId="5" borderId="15" xfId="0" applyFont="1" applyFill="1" applyBorder="1" applyAlignment="1">
      <alignment horizontal="center"/>
    </xf>
    <xf numFmtId="0" fontId="6" fillId="11" borderId="15" xfId="0" applyFont="1" applyFill="1" applyBorder="1" applyAlignment="1">
      <alignment horizontal="center"/>
    </xf>
    <xf numFmtId="0" fontId="6" fillId="12" borderId="15" xfId="0" applyFont="1" applyFill="1" applyBorder="1" applyAlignment="1">
      <alignment horizontal="center"/>
    </xf>
    <xf numFmtId="0" fontId="6" fillId="13" borderId="16" xfId="0" applyFont="1" applyFill="1" applyBorder="1" applyAlignment="1">
      <alignment horizontal="center"/>
    </xf>
    <xf numFmtId="0" fontId="0" fillId="13" borderId="16" xfId="0" applyFill="1" applyBorder="1"/>
    <xf numFmtId="164" fontId="0" fillId="13" borderId="16" xfId="1" applyNumberFormat="1" applyFont="1" applyFill="1" applyBorder="1"/>
    <xf numFmtId="0" fontId="9" fillId="0" borderId="0" xfId="0" applyFont="1" applyAlignment="1">
      <alignment horizontal="center"/>
    </xf>
    <xf numFmtId="9" fontId="0" fillId="5" borderId="14" xfId="2" applyFont="1" applyFill="1" applyBorder="1"/>
    <xf numFmtId="9" fontId="0" fillId="5" borderId="15" xfId="2" applyFont="1" applyFill="1" applyBorder="1"/>
    <xf numFmtId="9" fontId="0" fillId="11" borderId="15" xfId="2" applyFont="1" applyFill="1" applyBorder="1"/>
    <xf numFmtId="9" fontId="0" fillId="12" borderId="15" xfId="2" applyFont="1" applyFill="1" applyBorder="1"/>
    <xf numFmtId="9" fontId="0" fillId="13" borderId="16" xfId="2" applyFont="1" applyFill="1" applyBorder="1"/>
    <xf numFmtId="44" fontId="8" fillId="0" borderId="0" xfId="12" applyFont="1" applyFill="1"/>
    <xf numFmtId="169" fontId="8" fillId="0" borderId="0" xfId="12" applyNumberFormat="1" applyFont="1" applyFill="1"/>
    <xf numFmtId="168" fontId="0" fillId="5" borderId="14" xfId="12" applyNumberFormat="1" applyFont="1" applyFill="1" applyBorder="1"/>
    <xf numFmtId="168" fontId="0" fillId="5" borderId="15" xfId="12" applyNumberFormat="1" applyFont="1" applyFill="1" applyBorder="1"/>
    <xf numFmtId="168" fontId="0" fillId="11" borderId="15" xfId="12" applyNumberFormat="1" applyFont="1" applyFill="1" applyBorder="1"/>
    <xf numFmtId="168" fontId="0" fillId="12" borderId="15" xfId="12" applyNumberFormat="1" applyFont="1" applyFill="1" applyBorder="1"/>
    <xf numFmtId="168" fontId="0" fillId="13" borderId="16" xfId="12" applyNumberFormat="1" applyFont="1" applyFill="1" applyBorder="1"/>
    <xf numFmtId="168" fontId="0" fillId="5" borderId="17" xfId="12" applyNumberFormat="1" applyFont="1" applyFill="1" applyBorder="1"/>
    <xf numFmtId="168" fontId="0" fillId="5" borderId="18" xfId="12" applyNumberFormat="1" applyFont="1" applyFill="1" applyBorder="1"/>
    <xf numFmtId="168" fontId="0" fillId="11" borderId="18" xfId="12" applyNumberFormat="1" applyFont="1" applyFill="1" applyBorder="1"/>
    <xf numFmtId="168" fontId="0" fillId="12" borderId="18" xfId="12" applyNumberFormat="1" applyFont="1" applyFill="1" applyBorder="1"/>
    <xf numFmtId="168" fontId="0" fillId="13" borderId="19" xfId="12" applyNumberFormat="1" applyFont="1" applyFill="1" applyBorder="1"/>
    <xf numFmtId="44" fontId="0" fillId="0" borderId="0" xfId="0" applyNumberFormat="1"/>
    <xf numFmtId="44" fontId="4" fillId="2" borderId="2" xfId="12" applyFont="1" applyFill="1" applyBorder="1"/>
    <xf numFmtId="44" fontId="0" fillId="0" borderId="0" xfId="12" applyFont="1"/>
    <xf numFmtId="0" fontId="24" fillId="5" borderId="0" xfId="0" applyFont="1" applyFill="1"/>
    <xf numFmtId="0" fontId="0" fillId="14" borderId="0" xfId="0" applyFill="1"/>
    <xf numFmtId="0" fontId="26" fillId="5" borderId="0" xfId="0" applyFont="1" applyFill="1"/>
    <xf numFmtId="0" fontId="2" fillId="5" borderId="0" xfId="3" applyFill="1"/>
    <xf numFmtId="0" fontId="27" fillId="0" borderId="0" xfId="0" applyFont="1"/>
    <xf numFmtId="0" fontId="21" fillId="0" borderId="0" xfId="0" applyFont="1"/>
    <xf numFmtId="0" fontId="28" fillId="0" borderId="0" xfId="0" applyFont="1"/>
    <xf numFmtId="0" fontId="30" fillId="0" borderId="0" xfId="0" applyFont="1" applyAlignment="1">
      <alignment wrapText="1"/>
    </xf>
    <xf numFmtId="0" fontId="31" fillId="0" borderId="0" xfId="0" applyFont="1"/>
    <xf numFmtId="3" fontId="31" fillId="0" borderId="0" xfId="0" applyNumberFormat="1" applyFont="1"/>
    <xf numFmtId="0" fontId="8" fillId="0" borderId="0" xfId="0" applyFont="1" applyAlignment="1">
      <alignment horizontal="left" indent="1"/>
    </xf>
    <xf numFmtId="165" fontId="8" fillId="0" borderId="0" xfId="2" applyNumberFormat="1" applyFont="1"/>
    <xf numFmtId="9" fontId="8" fillId="0" borderId="0" xfId="0" applyNumberFormat="1" applyFont="1"/>
    <xf numFmtId="0" fontId="8" fillId="0" borderId="0" xfId="0" applyFont="1" applyAlignment="1">
      <alignment horizontal="left" indent="2"/>
    </xf>
    <xf numFmtId="9" fontId="9" fillId="0" borderId="0" xfId="2" applyFont="1"/>
    <xf numFmtId="0" fontId="34" fillId="0" borderId="0" xfId="0" applyFont="1"/>
    <xf numFmtId="0" fontId="35" fillId="0" borderId="0" xfId="0" applyFont="1"/>
    <xf numFmtId="9" fontId="9" fillId="0" borderId="0" xfId="2" applyFont="1" applyAlignment="1">
      <alignment horizontal="right"/>
    </xf>
    <xf numFmtId="0" fontId="8" fillId="5" borderId="0" xfId="0" applyFont="1" applyFill="1"/>
    <xf numFmtId="0" fontId="8" fillId="5" borderId="23" xfId="0" applyFont="1" applyFill="1" applyBorder="1"/>
    <xf numFmtId="0" fontId="9" fillId="5" borderId="23" xfId="0" applyFont="1" applyFill="1" applyBorder="1" applyAlignment="1">
      <alignment wrapText="1"/>
    </xf>
    <xf numFmtId="0" fontId="8" fillId="5" borderId="0" xfId="0" applyFont="1" applyFill="1" applyAlignment="1">
      <alignment horizontal="center" vertical="center"/>
    </xf>
    <xf numFmtId="9" fontId="8" fillId="5" borderId="0" xfId="0" applyNumberFormat="1" applyFont="1" applyFill="1" applyAlignment="1">
      <alignment vertical="center"/>
    </xf>
    <xf numFmtId="0" fontId="8" fillId="5" borderId="24" xfId="0" applyFont="1" applyFill="1" applyBorder="1" applyAlignment="1">
      <alignment horizontal="center" vertical="center"/>
    </xf>
    <xf numFmtId="9" fontId="8" fillId="5" borderId="24" xfId="0" applyNumberFormat="1" applyFont="1" applyFill="1" applyBorder="1" applyAlignment="1">
      <alignment vertical="center"/>
    </xf>
    <xf numFmtId="0" fontId="5" fillId="0" borderId="0" xfId="7"/>
    <xf numFmtId="0" fontId="5" fillId="4" borderId="3" xfId="7" applyFill="1" applyBorder="1"/>
    <xf numFmtId="0" fontId="5" fillId="0" borderId="0" xfId="7" applyAlignment="1">
      <alignment wrapText="1"/>
    </xf>
    <xf numFmtId="0" fontId="5" fillId="0" borderId="0" xfId="7" applyBorder="1"/>
    <xf numFmtId="0" fontId="3" fillId="0" borderId="1" xfId="4" applyAlignment="1">
      <alignment horizontal="left" vertical="center"/>
    </xf>
    <xf numFmtId="0" fontId="6" fillId="15" borderId="0" xfId="0" applyFont="1" applyFill="1"/>
    <xf numFmtId="0" fontId="6" fillId="15" borderId="0" xfId="0" applyFont="1" applyFill="1" applyAlignment="1">
      <alignment horizontal="right"/>
    </xf>
    <xf numFmtId="164" fontId="20" fillId="15" borderId="0" xfId="1" applyNumberFormat="1" applyFont="1" applyFill="1" applyBorder="1"/>
    <xf numFmtId="164" fontId="6" fillId="15" borderId="0" xfId="1" applyNumberFormat="1" applyFont="1" applyFill="1" applyBorder="1"/>
    <xf numFmtId="164" fontId="8" fillId="15" borderId="0" xfId="1" applyNumberFormat="1" applyFont="1" applyFill="1" applyBorder="1"/>
    <xf numFmtId="0" fontId="0" fillId="0" borderId="6" xfId="0" applyBorder="1"/>
    <xf numFmtId="0" fontId="0" fillId="0" borderId="8" xfId="0" applyBorder="1"/>
    <xf numFmtId="0" fontId="0" fillId="0" borderId="9" xfId="0" applyBorder="1" applyAlignment="1">
      <alignment horizontal="center" wrapText="1"/>
    </xf>
    <xf numFmtId="0" fontId="0" fillId="0" borderId="10" xfId="0" applyBorder="1" applyAlignment="1">
      <alignment horizontal="center" wrapText="1"/>
    </xf>
    <xf numFmtId="0" fontId="16" fillId="0" borderId="0" xfId="11"/>
    <xf numFmtId="0" fontId="6" fillId="0" borderId="0" xfId="0" applyFont="1" applyAlignment="1">
      <alignment horizontal="left" indent="1"/>
    </xf>
    <xf numFmtId="164" fontId="6" fillId="0" borderId="9" xfId="1" applyNumberFormat="1" applyFont="1" applyFill="1" applyBorder="1"/>
    <xf numFmtId="164" fontId="6" fillId="0" borderId="0" xfId="1" applyNumberFormat="1" applyFont="1" applyFill="1" applyBorder="1"/>
    <xf numFmtId="164" fontId="6" fillId="0" borderId="10" xfId="1" applyNumberFormat="1" applyFont="1" applyFill="1" applyBorder="1"/>
    <xf numFmtId="164" fontId="6" fillId="0" borderId="13" xfId="1" applyNumberFormat="1" applyFont="1" applyFill="1" applyBorder="1"/>
    <xf numFmtId="0" fontId="37" fillId="0" borderId="0" xfId="0" applyFont="1"/>
    <xf numFmtId="0" fontId="7" fillId="16" borderId="0" xfId="0" applyFont="1" applyFill="1"/>
    <xf numFmtId="0" fontId="0" fillId="16" borderId="0" xfId="0" applyFill="1"/>
    <xf numFmtId="164" fontId="6" fillId="5" borderId="14" xfId="1" applyNumberFormat="1" applyFont="1" applyFill="1" applyBorder="1"/>
    <xf numFmtId="164" fontId="6" fillId="5" borderId="15" xfId="1" applyNumberFormat="1" applyFont="1" applyFill="1" applyBorder="1"/>
    <xf numFmtId="164" fontId="6" fillId="11" borderId="15" xfId="1" applyNumberFormat="1" applyFont="1" applyFill="1" applyBorder="1"/>
    <xf numFmtId="164" fontId="6" fillId="12" borderId="15" xfId="1" applyNumberFormat="1" applyFont="1" applyFill="1" applyBorder="1"/>
    <xf numFmtId="164" fontId="6" fillId="13" borderId="16" xfId="1" applyNumberFormat="1" applyFont="1" applyFill="1" applyBorder="1"/>
    <xf numFmtId="164" fontId="6" fillId="5" borderId="17" xfId="1" applyNumberFormat="1" applyFont="1" applyFill="1" applyBorder="1"/>
    <xf numFmtId="164" fontId="6" fillId="5" borderId="18" xfId="1" applyNumberFormat="1" applyFont="1" applyFill="1" applyBorder="1"/>
    <xf numFmtId="164" fontId="6" fillId="11" borderId="18" xfId="1" applyNumberFormat="1" applyFont="1" applyFill="1" applyBorder="1"/>
    <xf numFmtId="164" fontId="6" fillId="12" borderId="18" xfId="1" applyNumberFormat="1" applyFont="1" applyFill="1" applyBorder="1"/>
    <xf numFmtId="164" fontId="6" fillId="13" borderId="19" xfId="1" applyNumberFormat="1" applyFont="1" applyFill="1" applyBorder="1"/>
    <xf numFmtId="0" fontId="38" fillId="0" borderId="0" xfId="0" applyFont="1"/>
    <xf numFmtId="0" fontId="38" fillId="0" borderId="0" xfId="0" applyFont="1" applyAlignment="1">
      <alignment horizontal="left" indent="1"/>
    </xf>
    <xf numFmtId="164" fontId="38" fillId="5" borderId="14" xfId="1" applyNumberFormat="1" applyFont="1" applyFill="1" applyBorder="1"/>
    <xf numFmtId="164" fontId="38" fillId="5" borderId="15" xfId="1" applyNumberFormat="1" applyFont="1" applyFill="1" applyBorder="1"/>
    <xf numFmtId="164" fontId="38" fillId="11" borderId="15" xfId="1" applyNumberFormat="1" applyFont="1" applyFill="1" applyBorder="1"/>
    <xf numFmtId="164" fontId="38" fillId="12" borderId="15" xfId="1" applyNumberFormat="1" applyFont="1" applyFill="1" applyBorder="1"/>
    <xf numFmtId="164" fontId="38" fillId="13" borderId="16" xfId="1" applyNumberFormat="1" applyFont="1" applyFill="1" applyBorder="1"/>
    <xf numFmtId="9" fontId="6" fillId="5" borderId="14" xfId="2" applyFont="1" applyFill="1" applyBorder="1"/>
    <xf numFmtId="9" fontId="6" fillId="5" borderId="15" xfId="2" applyFont="1" applyFill="1" applyBorder="1"/>
    <xf numFmtId="9" fontId="6" fillId="11" borderId="15" xfId="2" applyFont="1" applyFill="1" applyBorder="1"/>
    <xf numFmtId="9" fontId="6" fillId="12" borderId="15" xfId="2" applyFont="1" applyFill="1" applyBorder="1"/>
    <xf numFmtId="9" fontId="6" fillId="13" borderId="16" xfId="2" applyFont="1" applyFill="1" applyBorder="1"/>
    <xf numFmtId="9" fontId="6" fillId="5" borderId="17" xfId="2" applyFont="1" applyFill="1" applyBorder="1"/>
    <xf numFmtId="9" fontId="6" fillId="5" borderId="18" xfId="2" applyFont="1" applyFill="1" applyBorder="1"/>
    <xf numFmtId="9" fontId="6" fillId="11" borderId="18" xfId="2" applyFont="1" applyFill="1" applyBorder="1"/>
    <xf numFmtId="9" fontId="6" fillId="12" borderId="18" xfId="2" applyFont="1" applyFill="1" applyBorder="1"/>
    <xf numFmtId="9" fontId="6" fillId="13" borderId="19" xfId="2" applyFont="1" applyFill="1" applyBorder="1"/>
    <xf numFmtId="9" fontId="38" fillId="5" borderId="14" xfId="2" applyFont="1" applyFill="1" applyBorder="1"/>
    <xf numFmtId="9" fontId="38" fillId="5" borderId="15" xfId="2" applyFont="1" applyFill="1" applyBorder="1"/>
    <xf numFmtId="9" fontId="38" fillId="11" borderId="15" xfId="2" applyFont="1" applyFill="1" applyBorder="1"/>
    <xf numFmtId="9" fontId="38" fillId="12" borderId="15" xfId="2" applyFont="1" applyFill="1" applyBorder="1"/>
    <xf numFmtId="9" fontId="38" fillId="13" borderId="16" xfId="2" applyFont="1" applyFill="1" applyBorder="1"/>
    <xf numFmtId="0" fontId="6" fillId="5" borderId="0" xfId="0" applyFont="1" applyFill="1"/>
    <xf numFmtId="0" fontId="5" fillId="5" borderId="0" xfId="7" applyFill="1"/>
    <xf numFmtId="0" fontId="6" fillId="0" borderId="0" xfId="0" applyFont="1" applyAlignment="1">
      <alignment horizontal="left"/>
    </xf>
    <xf numFmtId="0" fontId="40" fillId="17" borderId="0" xfId="19" applyFont="1" applyBorder="1"/>
    <xf numFmtId="0" fontId="39" fillId="19" borderId="0" xfId="21" applyFont="1"/>
    <xf numFmtId="0" fontId="7" fillId="18" borderId="0" xfId="20"/>
    <xf numFmtId="0" fontId="7" fillId="0" borderId="0" xfId="14" applyFill="1"/>
    <xf numFmtId="0" fontId="5" fillId="0" borderId="0" xfId="7" applyAlignment="1">
      <alignment horizontal="left" indent="1"/>
    </xf>
    <xf numFmtId="0" fontId="40" fillId="9" borderId="0" xfId="13" applyFont="1"/>
    <xf numFmtId="0" fontId="33" fillId="0" borderId="0" xfId="0" applyFont="1"/>
    <xf numFmtId="0" fontId="36" fillId="0" borderId="0" xfId="0" applyFont="1"/>
    <xf numFmtId="0" fontId="8" fillId="0" borderId="0" xfId="0" applyFont="1" applyAlignment="1">
      <alignment horizontal="left" wrapText="1" indent="1"/>
    </xf>
    <xf numFmtId="0" fontId="44" fillId="0" borderId="0" xfId="0" applyFont="1" applyAlignment="1">
      <alignment horizontal="left" indent="1"/>
    </xf>
    <xf numFmtId="0" fontId="0" fillId="5" borderId="30" xfId="0" applyFill="1" applyBorder="1" applyAlignment="1">
      <alignment horizontal="center"/>
    </xf>
    <xf numFmtId="0" fontId="0" fillId="5" borderId="24" xfId="0" applyFill="1" applyBorder="1" applyAlignment="1">
      <alignment horizontal="center" wrapText="1"/>
    </xf>
    <xf numFmtId="0" fontId="6" fillId="5" borderId="30" xfId="0" applyFont="1" applyFill="1" applyBorder="1" applyAlignment="1">
      <alignment horizontal="center" wrapText="1"/>
    </xf>
    <xf numFmtId="0" fontId="6" fillId="5" borderId="24" xfId="0" applyFont="1" applyFill="1" applyBorder="1" applyAlignment="1">
      <alignment horizontal="center" wrapText="1"/>
    </xf>
    <xf numFmtId="0" fontId="0" fillId="5" borderId="0" xfId="0" applyFill="1" applyAlignment="1">
      <alignment horizontal="left" indent="1"/>
    </xf>
    <xf numFmtId="0" fontId="0" fillId="5" borderId="31" xfId="0" applyFill="1" applyBorder="1" applyAlignment="1">
      <alignment horizontal="center"/>
    </xf>
    <xf numFmtId="0" fontId="0" fillId="5" borderId="0" xfId="0" applyFill="1" applyAlignment="1">
      <alignment horizontal="center" wrapText="1"/>
    </xf>
    <xf numFmtId="0" fontId="6" fillId="5" borderId="31" xfId="0" applyFont="1" applyFill="1" applyBorder="1" applyAlignment="1">
      <alignment horizontal="center" wrapText="1"/>
    </xf>
    <xf numFmtId="0" fontId="6" fillId="5" borderId="0" xfId="0" applyFont="1" applyFill="1" applyAlignment="1">
      <alignment horizontal="center" wrapText="1"/>
    </xf>
    <xf numFmtId="0" fontId="8" fillId="5" borderId="0" xfId="0" applyFont="1" applyFill="1" applyAlignment="1">
      <alignment horizontal="left" indent="2"/>
    </xf>
    <xf numFmtId="165" fontId="0" fillId="5" borderId="31" xfId="0" applyNumberFormat="1" applyFill="1" applyBorder="1"/>
    <xf numFmtId="165" fontId="0" fillId="5" borderId="0" xfId="0" applyNumberFormat="1" applyFill="1"/>
    <xf numFmtId="169" fontId="0" fillId="5" borderId="0" xfId="12" applyNumberFormat="1" applyFont="1" applyFill="1" applyBorder="1"/>
    <xf numFmtId="165" fontId="0" fillId="5" borderId="0" xfId="2" applyNumberFormat="1" applyFont="1" applyFill="1" applyBorder="1"/>
    <xf numFmtId="169" fontId="6" fillId="5" borderId="31" xfId="12" applyNumberFormat="1" applyFont="1" applyFill="1" applyBorder="1"/>
    <xf numFmtId="9" fontId="6" fillId="5" borderId="0" xfId="2" applyFont="1" applyFill="1" applyBorder="1"/>
    <xf numFmtId="0" fontId="8" fillId="5" borderId="26" xfId="0" applyFont="1" applyFill="1" applyBorder="1" applyAlignment="1">
      <alignment horizontal="left" indent="1"/>
    </xf>
    <xf numFmtId="165" fontId="0" fillId="5" borderId="28" xfId="0" applyNumberFormat="1" applyFill="1" applyBorder="1"/>
    <xf numFmtId="165" fontId="0" fillId="5" borderId="26" xfId="0" applyNumberFormat="1" applyFill="1" applyBorder="1"/>
    <xf numFmtId="169" fontId="6" fillId="5" borderId="28" xfId="12" applyNumberFormat="1" applyFont="1" applyFill="1" applyBorder="1"/>
    <xf numFmtId="9" fontId="6" fillId="5" borderId="26" xfId="2" applyFont="1" applyFill="1" applyBorder="1"/>
    <xf numFmtId="165" fontId="0" fillId="5" borderId="0" xfId="2" applyNumberFormat="1" applyFont="1" applyFill="1"/>
    <xf numFmtId="169" fontId="4" fillId="2" borderId="27" xfId="5" applyNumberFormat="1" applyBorder="1"/>
    <xf numFmtId="0" fontId="0" fillId="5" borderId="0" xfId="0" applyFill="1" applyAlignment="1">
      <alignment horizontal="left"/>
    </xf>
    <xf numFmtId="9" fontId="0" fillId="5" borderId="31" xfId="0" applyNumberFormat="1" applyFill="1" applyBorder="1"/>
    <xf numFmtId="9" fontId="0" fillId="5" borderId="0" xfId="0" applyNumberFormat="1" applyFill="1"/>
    <xf numFmtId="9" fontId="0" fillId="5" borderId="0" xfId="2" applyFont="1" applyFill="1" applyBorder="1"/>
    <xf numFmtId="0" fontId="6" fillId="5" borderId="0" xfId="0" applyFont="1" applyFill="1" applyAlignment="1">
      <alignment horizontal="left" indent="1"/>
    </xf>
    <xf numFmtId="0" fontId="6" fillId="5" borderId="23" xfId="0" applyFont="1" applyFill="1" applyBorder="1" applyAlignment="1">
      <alignment horizontal="left" vertical="center"/>
    </xf>
    <xf numFmtId="0" fontId="6" fillId="5" borderId="32" xfId="0" applyFont="1" applyFill="1" applyBorder="1" applyAlignment="1">
      <alignment horizontal="right"/>
    </xf>
    <xf numFmtId="0" fontId="6" fillId="5" borderId="23" xfId="0" applyFont="1" applyFill="1" applyBorder="1" applyAlignment="1">
      <alignment horizontal="right" wrapText="1"/>
    </xf>
    <xf numFmtId="0" fontId="9" fillId="5" borderId="26" xfId="0" applyFont="1" applyFill="1" applyBorder="1" applyAlignment="1">
      <alignment horizontal="left" indent="1"/>
    </xf>
    <xf numFmtId="9" fontId="6" fillId="5" borderId="28" xfId="0" applyNumberFormat="1" applyFont="1" applyFill="1" applyBorder="1"/>
    <xf numFmtId="9" fontId="6" fillId="5" borderId="26" xfId="0" applyNumberFormat="1" applyFont="1" applyFill="1" applyBorder="1"/>
    <xf numFmtId="0" fontId="8" fillId="5" borderId="0" xfId="0" applyFont="1" applyFill="1" applyAlignment="1">
      <alignment horizontal="left" indent="1"/>
    </xf>
    <xf numFmtId="165" fontId="6" fillId="5" borderId="0" xfId="0" applyNumberFormat="1" applyFont="1" applyFill="1" applyAlignment="1">
      <alignment horizontal="center"/>
    </xf>
    <xf numFmtId="10" fontId="0" fillId="5" borderId="0" xfId="0" applyNumberFormat="1" applyFill="1"/>
    <xf numFmtId="0" fontId="45" fillId="5" borderId="0" xfId="0" applyFont="1" applyFill="1"/>
    <xf numFmtId="0" fontId="8" fillId="0" borderId="0" xfId="0" applyFont="1" applyAlignment="1">
      <alignment horizontal="right"/>
    </xf>
    <xf numFmtId="9" fontId="8" fillId="0" borderId="0" xfId="0" applyNumberFormat="1" applyFont="1" applyAlignment="1">
      <alignment horizontal="right"/>
    </xf>
    <xf numFmtId="0" fontId="9" fillId="5" borderId="0" xfId="0" applyFont="1" applyFill="1" applyAlignment="1">
      <alignment wrapText="1"/>
    </xf>
    <xf numFmtId="9" fontId="8" fillId="5" borderId="0" xfId="2" applyFont="1" applyFill="1" applyBorder="1" applyAlignment="1">
      <alignment vertical="center"/>
    </xf>
    <xf numFmtId="9" fontId="8" fillId="5" borderId="24" xfId="2" applyFont="1" applyFill="1" applyBorder="1" applyAlignment="1">
      <alignment vertical="center"/>
    </xf>
    <xf numFmtId="0" fontId="13" fillId="5" borderId="0" xfId="0" applyFont="1" applyFill="1"/>
    <xf numFmtId="0" fontId="3" fillId="5" borderId="1" xfId="4" applyFill="1" applyAlignment="1">
      <alignment horizontal="left"/>
    </xf>
    <xf numFmtId="0" fontId="19" fillId="5" borderId="0" xfId="0" applyFont="1" applyFill="1"/>
    <xf numFmtId="0" fontId="25" fillId="5" borderId="0" xfId="0" applyFont="1" applyFill="1" applyAlignment="1">
      <alignment horizontal="center"/>
    </xf>
    <xf numFmtId="0" fontId="5" fillId="4" borderId="3" xfId="6" applyFont="1" applyAlignment="1">
      <alignment horizontal="center"/>
    </xf>
    <xf numFmtId="0" fontId="6" fillId="0" borderId="20" xfId="0" applyFont="1" applyBorder="1" applyAlignment="1">
      <alignment horizontal="center"/>
    </xf>
    <xf numFmtId="0" fontId="6" fillId="0" borderId="21" xfId="0" applyFont="1" applyBorder="1" applyAlignment="1">
      <alignment horizontal="center"/>
    </xf>
    <xf numFmtId="0" fontId="6" fillId="0" borderId="22" xfId="0" applyFont="1" applyBorder="1" applyAlignment="1">
      <alignment horizont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3" fillId="0" borderId="1" xfId="4" applyAlignment="1">
      <alignment horizont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wrapText="1"/>
    </xf>
    <xf numFmtId="0" fontId="6" fillId="0" borderId="0" xfId="0" applyFont="1" applyAlignment="1">
      <alignment horizontal="center"/>
    </xf>
    <xf numFmtId="0" fontId="9" fillId="0" borderId="0" xfId="0" applyFont="1" applyAlignment="1">
      <alignment horizontal="center"/>
    </xf>
    <xf numFmtId="0" fontId="34" fillId="0" borderId="0" xfId="0" applyFont="1" applyAlignment="1">
      <alignment horizontal="center"/>
    </xf>
    <xf numFmtId="0" fontId="34" fillId="0" borderId="0" xfId="0" applyFont="1" applyAlignment="1">
      <alignment horizontal="center" wrapText="1"/>
    </xf>
    <xf numFmtId="0" fontId="6" fillId="5" borderId="29" xfId="0" applyFont="1" applyFill="1" applyBorder="1" applyAlignment="1">
      <alignment horizontal="center"/>
    </xf>
    <xf numFmtId="0" fontId="6" fillId="5" borderId="25" xfId="0" applyFont="1" applyFill="1" applyBorder="1" applyAlignment="1">
      <alignment horizontal="center"/>
    </xf>
    <xf numFmtId="0" fontId="0" fillId="5" borderId="25" xfId="0" applyFill="1" applyBorder="1" applyAlignment="1">
      <alignment horizontal="left" vertical="center"/>
    </xf>
    <xf numFmtId="0" fontId="0" fillId="5" borderId="24" xfId="0" applyFill="1" applyBorder="1" applyAlignment="1">
      <alignment horizontal="left" vertical="center"/>
    </xf>
  </cellXfs>
  <cellStyles count="22">
    <cellStyle name="Accent2" xfId="13" builtinId="33"/>
    <cellStyle name="Accent3" xfId="14" builtinId="37"/>
    <cellStyle name="Accent4" xfId="19" builtinId="41"/>
    <cellStyle name="Accent5" xfId="20" builtinId="45"/>
    <cellStyle name="Accent6" xfId="21" builtinId="49"/>
    <cellStyle name="Comma" xfId="1" builtinId="3"/>
    <cellStyle name="Comma 2" xfId="18" xr:uid="{E9E71789-C59D-9D40-AD60-953DF937C3EE}"/>
    <cellStyle name="Currency" xfId="12" builtinId="4"/>
    <cellStyle name="Currency 2" xfId="17" xr:uid="{CF564EEE-6EE7-ED4B-98AA-46D29FF339CE}"/>
    <cellStyle name="Explanatory Text" xfId="7" builtinId="53"/>
    <cellStyle name="Heading 1" xfId="4" builtinId="16"/>
    <cellStyle name="Heading 2" xfId="9" builtinId="17"/>
    <cellStyle name="Hyperlink" xfId="11" builtinId="8"/>
    <cellStyle name="Hyperlink 2" xfId="16" xr:uid="{F52567AF-F34E-C341-A450-9CB6E6C13E87}"/>
    <cellStyle name="Input" xfId="5" builtinId="20"/>
    <cellStyle name="Normal" xfId="0" builtinId="0"/>
    <cellStyle name="Normal 2" xfId="15" xr:uid="{D8D403F4-164A-F040-AA88-8A97DE04B6C5}"/>
    <cellStyle name="Normal 2 4" xfId="8" xr:uid="{6E1904E4-9EE1-5B4A-BC45-98759BCEA898}"/>
    <cellStyle name="Note" xfId="6" builtinId="10"/>
    <cellStyle name="Output" xfId="10" builtinId="21"/>
    <cellStyle name="Percent" xfId="2" builtinId="5"/>
    <cellStyle name="Title" xfId="3" builtinId="15"/>
  </cellStyles>
  <dxfs count="0"/>
  <tableStyles count="0" defaultTableStyle="TableStyleMedium2" defaultPivotStyle="PivotStyleLight16"/>
  <colors>
    <mruColors>
      <color rgb="FF78BF21"/>
      <color rgb="FF0037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3</xdr:row>
      <xdr:rowOff>0</xdr:rowOff>
    </xdr:from>
    <xdr:to>
      <xdr:col>10</xdr:col>
      <xdr:colOff>673100</xdr:colOff>
      <xdr:row>17</xdr:row>
      <xdr:rowOff>76200</xdr:rowOff>
    </xdr:to>
    <xdr:pic>
      <xdr:nvPicPr>
        <xdr:cNvPr id="3" name="Picture 2">
          <a:extLst>
            <a:ext uri="{FF2B5EF4-FFF2-40B4-BE49-F238E27FC236}">
              <a16:creationId xmlns:a16="http://schemas.microsoft.com/office/drawing/2014/main" id="{F5639229-8567-9A46-BB9F-BE040922CB9D}"/>
            </a:ext>
          </a:extLst>
        </xdr:cNvPr>
        <xdr:cNvPicPr>
          <a:picLocks noChangeAspect="1"/>
        </xdr:cNvPicPr>
      </xdr:nvPicPr>
      <xdr:blipFill>
        <a:blip xmlns:r="http://schemas.openxmlformats.org/officeDocument/2006/relationships" r:embed="rId1"/>
        <a:stretch>
          <a:fillRect/>
        </a:stretch>
      </xdr:blipFill>
      <xdr:spPr>
        <a:xfrm>
          <a:off x="342900" y="203200"/>
          <a:ext cx="8585200" cy="2921000"/>
        </a:xfrm>
        <a:prstGeom prst="rect">
          <a:avLst/>
        </a:prstGeom>
      </xdr:spPr>
    </xdr:pic>
    <xdr:clientData/>
  </xdr:twoCellAnchor>
  <xdr:twoCellAnchor editAs="oneCell">
    <xdr:from>
      <xdr:col>0</xdr:col>
      <xdr:colOff>393700</xdr:colOff>
      <xdr:row>17</xdr:row>
      <xdr:rowOff>88900</xdr:rowOff>
    </xdr:from>
    <xdr:to>
      <xdr:col>10</xdr:col>
      <xdr:colOff>495300</xdr:colOff>
      <xdr:row>34</xdr:row>
      <xdr:rowOff>25400</xdr:rowOff>
    </xdr:to>
    <xdr:pic>
      <xdr:nvPicPr>
        <xdr:cNvPr id="4" name="Picture 3">
          <a:extLst>
            <a:ext uri="{FF2B5EF4-FFF2-40B4-BE49-F238E27FC236}">
              <a16:creationId xmlns:a16="http://schemas.microsoft.com/office/drawing/2014/main" id="{B24C2F67-AA9E-4F40-82CF-34CA154088A1}"/>
            </a:ext>
          </a:extLst>
        </xdr:cNvPr>
        <xdr:cNvPicPr>
          <a:picLocks noChangeAspect="1"/>
        </xdr:cNvPicPr>
      </xdr:nvPicPr>
      <xdr:blipFill>
        <a:blip xmlns:r="http://schemas.openxmlformats.org/officeDocument/2006/relationships" r:embed="rId2"/>
        <a:stretch>
          <a:fillRect/>
        </a:stretch>
      </xdr:blipFill>
      <xdr:spPr>
        <a:xfrm>
          <a:off x="393700" y="3136900"/>
          <a:ext cx="8356600" cy="3390900"/>
        </a:xfrm>
        <a:prstGeom prst="rect">
          <a:avLst/>
        </a:prstGeom>
      </xdr:spPr>
    </xdr:pic>
    <xdr:clientData/>
  </xdr:twoCellAnchor>
  <xdr:twoCellAnchor>
    <xdr:from>
      <xdr:col>0</xdr:col>
      <xdr:colOff>419100</xdr:colOff>
      <xdr:row>35</xdr:row>
      <xdr:rowOff>83255</xdr:rowOff>
    </xdr:from>
    <xdr:to>
      <xdr:col>10</xdr:col>
      <xdr:colOff>419100</xdr:colOff>
      <xdr:row>52</xdr:row>
      <xdr:rowOff>183444</xdr:rowOff>
    </xdr:to>
    <xdr:sp macro="" textlink="">
      <xdr:nvSpPr>
        <xdr:cNvPr id="6" name="TextBox 5">
          <a:extLst>
            <a:ext uri="{FF2B5EF4-FFF2-40B4-BE49-F238E27FC236}">
              <a16:creationId xmlns:a16="http://schemas.microsoft.com/office/drawing/2014/main" id="{EF8682D9-5450-2B42-9E2B-F128E1EAE8E7}"/>
            </a:ext>
          </a:extLst>
        </xdr:cNvPr>
        <xdr:cNvSpPr txBox="1"/>
      </xdr:nvSpPr>
      <xdr:spPr>
        <a:xfrm>
          <a:off x="419100" y="7237588"/>
          <a:ext cx="8325556" cy="3458634"/>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This model is developed</a:t>
          </a:r>
          <a:r>
            <a:rPr lang="en-US" sz="1200" baseline="0">
              <a:solidFill>
                <a:schemeClr val="dk1"/>
              </a:solidFill>
              <a:effectLst/>
              <a:latin typeface="+mn-lt"/>
              <a:ea typeface="+mn-ea"/>
              <a:cs typeface="+mn-cs"/>
            </a:rPr>
            <a:t> and provided to TAG members to assist with C&amp;S program planning. It allows a user to modify a number of assumption inputs to do scenario analysis and sensitivity analysis. All assumptions, inputs, and outputs should be reviewed carefully and updated as appropriate.</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aseline="0">
            <a:solidFill>
              <a:schemeClr val="dk1"/>
            </a:solidFill>
            <a:effectLst/>
            <a:latin typeface="+mn-lt"/>
            <a:ea typeface="+mn-ea"/>
            <a:cs typeface="+mn-cs"/>
          </a:endParaRPr>
        </a:p>
        <a:p>
          <a:r>
            <a:rPr lang="en-US" sz="1200">
              <a:solidFill>
                <a:srgbClr val="003765"/>
              </a:solidFill>
            </a:rPr>
            <a:t>DISCLAIMER:</a:t>
          </a:r>
          <a:r>
            <a:rPr lang="en-US" sz="1200" baseline="0">
              <a:solidFill>
                <a:srgbClr val="003765"/>
              </a:solidFill>
            </a:rPr>
            <a:t> </a:t>
          </a:r>
          <a:r>
            <a:rPr lang="en-US" sz="1100">
              <a:solidFill>
                <a:schemeClr val="dk1"/>
              </a:solidFill>
              <a:effectLst/>
              <a:latin typeface="+mn-lt"/>
              <a:ea typeface="+mn-ea"/>
              <a:cs typeface="+mn-cs"/>
            </a:rPr>
            <a:t>This model does not necessarily represent the view(s), opinion(s), or position(s) of the Minnesota Department of Commerce (Commerce), its employees or the State of Minnesota (State). Commerce, the State, its employees, contractors, subcontractors, project participants, the organizations listed herein, or any person on behalf of any of the organizations mentioned herein make no warranty, express or implied, with respect to the use of any information, apparatus, method, or process disclosed in this model/file. Furthermore, the aforementioned parties assume no liability for the information in this model/file with respect to the use of, or damages resulting from the use of, any information, apparatus, method, or process disclosed in this model/file; nor does any party represent that the use of this information will not infringe upon privately owned rights.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Usage with suggested</a:t>
          </a:r>
          <a:r>
            <a:rPr lang="en-US" sz="1100" baseline="0">
              <a:solidFill>
                <a:schemeClr val="dk1"/>
              </a:solidFill>
              <a:effectLst/>
              <a:latin typeface="+mn-lt"/>
              <a:ea typeface="+mn-ea"/>
              <a:cs typeface="+mn-cs"/>
            </a:rPr>
            <a:t> citation:</a:t>
          </a:r>
        </a:p>
        <a:p>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2050 Partners et al. 2020. "Minnesota Codes and Standards Program: Concept to Realization Roadmap." Companion Scenario Model prepared</a:t>
          </a:r>
          <a:r>
            <a:rPr lang="en-US" sz="1100" baseline="0">
              <a:solidFill>
                <a:schemeClr val="dk1"/>
              </a:solidFill>
              <a:effectLst/>
              <a:latin typeface="+mn-lt"/>
              <a:ea typeface="+mn-ea"/>
              <a:cs typeface="+mn-cs"/>
            </a:rPr>
            <a:t> by 2050 Parters, Slipstream, Midwest Energy Efficiency Alliance, and LHB. Prepared for Minnesota Department of Commerce.  Contract Nmber 157574.</a:t>
          </a:r>
          <a:r>
            <a:rPr lang="en-US"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829408</xdr:colOff>
      <xdr:row>17</xdr:row>
      <xdr:rowOff>99646</xdr:rowOff>
    </xdr:from>
    <xdr:to>
      <xdr:col>17</xdr:col>
      <xdr:colOff>595924</xdr:colOff>
      <xdr:row>31</xdr:row>
      <xdr:rowOff>9769</xdr:rowOff>
    </xdr:to>
    <xdr:pic>
      <xdr:nvPicPr>
        <xdr:cNvPr id="3" name="Picture 2" descr="A screenshot of a cell phone&#10;&#10;Description automatically generated">
          <a:extLst>
            <a:ext uri="{FF2B5EF4-FFF2-40B4-BE49-F238E27FC236}">
              <a16:creationId xmlns:a16="http://schemas.microsoft.com/office/drawing/2014/main" id="{692E8D5D-2173-4747-BEFA-26EE4C86627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06485" y="3831492"/>
          <a:ext cx="5969977" cy="2645508"/>
        </a:xfrm>
        <a:prstGeom prst="rect">
          <a:avLst/>
        </a:prstGeom>
      </xdr:spPr>
    </xdr:pic>
    <xdr:clientData/>
  </xdr:twoCellAnchor>
  <xdr:twoCellAnchor editAs="oneCell">
    <xdr:from>
      <xdr:col>11</xdr:col>
      <xdr:colOff>0</xdr:colOff>
      <xdr:row>6</xdr:row>
      <xdr:rowOff>19538</xdr:rowOff>
    </xdr:from>
    <xdr:to>
      <xdr:col>18</xdr:col>
      <xdr:colOff>455072</xdr:colOff>
      <xdr:row>16</xdr:row>
      <xdr:rowOff>143886</xdr:rowOff>
    </xdr:to>
    <xdr:pic>
      <xdr:nvPicPr>
        <xdr:cNvPr id="4" name="Content Placeholder 4">
          <a:extLst>
            <a:ext uri="{FF2B5EF4-FFF2-40B4-BE49-F238E27FC236}">
              <a16:creationId xmlns:a16="http://schemas.microsoft.com/office/drawing/2014/main" id="{534E0009-13FC-8E4C-B124-FA818053ED7F}"/>
            </a:ext>
          </a:extLst>
        </xdr:cNvPr>
        <xdr:cNvPicPr>
          <a:picLocks noGrp="1" noChangeAspect="1"/>
        </xdr:cNvPicPr>
      </xdr:nvPicPr>
      <xdr:blipFill>
        <a:blip xmlns:r="http://schemas.openxmlformats.org/officeDocument/2006/relationships" r:embed="rId2"/>
        <a:stretch>
          <a:fillRect/>
        </a:stretch>
      </xdr:blipFill>
      <xdr:spPr>
        <a:xfrm>
          <a:off x="12807462" y="1309076"/>
          <a:ext cx="6658534" cy="23712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495300</xdr:colOff>
      <xdr:row>1</xdr:row>
      <xdr:rowOff>139700</xdr:rowOff>
    </xdr:from>
    <xdr:to>
      <xdr:col>11</xdr:col>
      <xdr:colOff>0</xdr:colOff>
      <xdr:row>18</xdr:row>
      <xdr:rowOff>177800</xdr:rowOff>
    </xdr:to>
    <xdr:sp macro="" textlink="">
      <xdr:nvSpPr>
        <xdr:cNvPr id="2" name="TextBox 1">
          <a:extLst>
            <a:ext uri="{FF2B5EF4-FFF2-40B4-BE49-F238E27FC236}">
              <a16:creationId xmlns:a16="http://schemas.microsoft.com/office/drawing/2014/main" id="{3FF62EB5-4F2E-BB4B-907C-88CA82809077}"/>
            </a:ext>
          </a:extLst>
        </xdr:cNvPr>
        <xdr:cNvSpPr txBox="1"/>
      </xdr:nvSpPr>
      <xdr:spPr>
        <a:xfrm>
          <a:off x="495300" y="444500"/>
          <a:ext cx="8928100" cy="3492500"/>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This model is </a:t>
          </a:r>
          <a:r>
            <a:rPr lang="en-US" sz="1200" baseline="0">
              <a:solidFill>
                <a:schemeClr val="dk1"/>
              </a:solidFill>
              <a:effectLst/>
              <a:latin typeface="+mn-lt"/>
              <a:ea typeface="+mn-ea"/>
              <a:cs typeface="+mn-cs"/>
            </a:rPr>
            <a:t>provided to TAG members to assist with C&amp;S program planning. It allows a user to modify a number of assumption inputs to do scenario analysis and sensitivity analysis. All assumptions, inputs, and outputs should be reviewed carefully and updated as appropriate.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US" sz="1200" baseline="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baseline="0">
              <a:solidFill>
                <a:schemeClr val="dk1"/>
              </a:solidFill>
              <a:effectLst/>
              <a:latin typeface="+mn-lt"/>
              <a:ea typeface="+mn-ea"/>
              <a:cs typeface="+mn-cs"/>
            </a:rPr>
            <a:t>The model is not a forecast. It allows users to run their own scenarios. See figures from GBN for scenario planning discussion.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US" sz="1200" baseline="0">
            <a:solidFill>
              <a:schemeClr val="dk1"/>
            </a:solidFill>
            <a:effectLst/>
            <a:latin typeface="+mn-lt"/>
            <a:ea typeface="+mn-ea"/>
            <a:cs typeface="+mn-cs"/>
          </a:endParaRPr>
        </a:p>
        <a:p>
          <a:pPr marL="171450" indent="-171450">
            <a:buFont typeface="Arial" panose="020B0604020202020204" pitchFamily="34" charset="0"/>
            <a:buChar char="•"/>
          </a:pPr>
          <a:r>
            <a:rPr lang="en-US" sz="1200" baseline="0">
              <a:solidFill>
                <a:schemeClr val="dk1"/>
              </a:solidFill>
              <a:effectLst/>
              <a:latin typeface="+mn-lt"/>
              <a:ea typeface="+mn-ea"/>
              <a:cs typeface="+mn-cs"/>
            </a:rPr>
            <a:t>See "Key" below for a guide to tab colors and for what "Input cells" look like.</a:t>
          </a:r>
        </a:p>
        <a:p>
          <a:pPr marL="171450" indent="-171450">
            <a:buFont typeface="Arial" panose="020B0604020202020204" pitchFamily="34" charset="0"/>
            <a:buChar char="•"/>
          </a:pPr>
          <a:endParaRPr lang="en-US" sz="1200" baseline="0">
            <a:solidFill>
              <a:schemeClr val="dk1"/>
            </a:solidFill>
            <a:effectLst/>
            <a:latin typeface="+mn-lt"/>
            <a:ea typeface="+mn-ea"/>
            <a:cs typeface="+mn-cs"/>
          </a:endParaRPr>
        </a:p>
        <a:p>
          <a:pPr marL="171450" indent="-171450">
            <a:buFont typeface="Arial" panose="020B0604020202020204" pitchFamily="34" charset="0"/>
            <a:buChar char="•"/>
          </a:pPr>
          <a:r>
            <a:rPr lang="en-US" sz="1200" baseline="0">
              <a:solidFill>
                <a:schemeClr val="dk1"/>
              </a:solidFill>
              <a:effectLst/>
              <a:latin typeface="+mn-lt"/>
              <a:ea typeface="+mn-ea"/>
              <a:cs typeface="+mn-cs"/>
            </a:rPr>
            <a:t>Users should start in the "Inputs" tab and answer all the questions that have an "input cell" format (see below).</a:t>
          </a:r>
        </a:p>
        <a:p>
          <a:pPr marL="171450" indent="-171450">
            <a:buFont typeface="Arial" panose="020B0604020202020204" pitchFamily="34" charset="0"/>
            <a:buChar char="•"/>
          </a:pPr>
          <a:endParaRPr lang="en-US" sz="1200" baseline="0">
            <a:solidFill>
              <a:schemeClr val="dk1"/>
            </a:solidFill>
            <a:effectLst/>
            <a:latin typeface="+mn-lt"/>
            <a:ea typeface="+mn-ea"/>
            <a:cs typeface="+mn-cs"/>
          </a:endParaRPr>
        </a:p>
        <a:p>
          <a:pPr marL="171450" indent="-171450">
            <a:buFont typeface="Arial" panose="020B0604020202020204" pitchFamily="34" charset="0"/>
            <a:buChar char="•"/>
          </a:pPr>
          <a:r>
            <a:rPr lang="en-US" sz="1200" baseline="0">
              <a:solidFill>
                <a:schemeClr val="dk1"/>
              </a:solidFill>
              <a:effectLst/>
              <a:latin typeface="+mn-lt"/>
              <a:ea typeface="+mn-ea"/>
              <a:cs typeface="+mn-cs"/>
            </a:rPr>
            <a:t>For each C&amp;S subprogram element included in the program modeling, users should then update all the "input cells" in the respective yellow "Input tabs."</a:t>
          </a:r>
        </a:p>
        <a:p>
          <a:pPr marL="171450" indent="-171450">
            <a:buFont typeface="Arial" panose="020B0604020202020204" pitchFamily="34" charset="0"/>
            <a:buChar char="•"/>
          </a:pPr>
          <a:endParaRPr lang="en-US" sz="1200" baseline="0">
            <a:solidFill>
              <a:schemeClr val="dk1"/>
            </a:solidFill>
            <a:effectLst/>
            <a:latin typeface="+mn-lt"/>
            <a:ea typeface="+mn-ea"/>
            <a:cs typeface="+mn-cs"/>
          </a:endParaRPr>
        </a:p>
        <a:p>
          <a:pPr marL="171450" indent="-171450">
            <a:buFont typeface="Arial" panose="020B0604020202020204" pitchFamily="34" charset="0"/>
            <a:buChar char="•"/>
          </a:pPr>
          <a:r>
            <a:rPr lang="en-US" sz="1200" baseline="0">
              <a:solidFill>
                <a:schemeClr val="dk1"/>
              </a:solidFill>
              <a:effectLst/>
              <a:latin typeface="+mn-lt"/>
              <a:ea typeface="+mn-ea"/>
              <a:cs typeface="+mn-cs"/>
            </a:rPr>
            <a:t>Each Input tab may have notes and information to inform your input selections.</a:t>
          </a:r>
        </a:p>
        <a:p>
          <a:pPr marL="171450" indent="-171450">
            <a:buFont typeface="Arial" panose="020B0604020202020204" pitchFamily="34" charset="0"/>
            <a:buChar char="•"/>
          </a:pPr>
          <a:endParaRPr lang="en-US" sz="1200" baseline="0">
            <a:solidFill>
              <a:schemeClr val="dk1"/>
            </a:solidFill>
            <a:effectLst/>
            <a:latin typeface="+mn-lt"/>
            <a:ea typeface="+mn-ea"/>
            <a:cs typeface="+mn-cs"/>
          </a:endParaRPr>
        </a:p>
        <a:p>
          <a:pPr marL="171450" indent="-171450">
            <a:buFont typeface="Arial" panose="020B0604020202020204" pitchFamily="34" charset="0"/>
            <a:buChar char="•"/>
          </a:pPr>
          <a:r>
            <a:rPr lang="en-US" sz="1200" baseline="0">
              <a:solidFill>
                <a:schemeClr val="dk1"/>
              </a:solidFill>
              <a:effectLst/>
              <a:latin typeface="+mn-lt"/>
              <a:ea typeface="+mn-ea"/>
              <a:cs typeface="+mn-cs"/>
            </a:rPr>
            <a:t>Once all the inputs are updated, review the green output tabs to see the potential program savings and budget context.</a:t>
          </a:r>
        </a:p>
        <a:p>
          <a:pPr marL="171450" indent="-171450">
            <a:buFont typeface="Arial" panose="020B0604020202020204" pitchFamily="34" charset="0"/>
            <a:buChar char="•"/>
          </a:pPr>
          <a:endParaRPr lang="en-US" sz="1200" baseline="0">
            <a:solidFill>
              <a:schemeClr val="dk1"/>
            </a:solidFill>
            <a:effectLst/>
            <a:latin typeface="+mn-lt"/>
            <a:ea typeface="+mn-ea"/>
            <a:cs typeface="+mn-cs"/>
          </a:endParaRPr>
        </a:p>
        <a:p>
          <a:pPr marL="171450" indent="-171450">
            <a:buFont typeface="Arial" panose="020B0604020202020204" pitchFamily="34" charset="0"/>
            <a:buChar char="•"/>
          </a:pPr>
          <a:r>
            <a:rPr lang="en-US" sz="1200" baseline="0">
              <a:solidFill>
                <a:schemeClr val="dk1"/>
              </a:solidFill>
              <a:effectLst/>
              <a:latin typeface="+mn-lt"/>
              <a:ea typeface="+mn-ea"/>
              <a:cs typeface="+mn-cs"/>
            </a:rPr>
            <a:t>See blue tabs for additional source assumptions and references.</a:t>
          </a:r>
        </a:p>
      </xdr:txBody>
    </xdr:sp>
    <xdr:clientData/>
  </xdr:twoCellAnchor>
  <xdr:twoCellAnchor>
    <xdr:from>
      <xdr:col>0</xdr:col>
      <xdr:colOff>495300</xdr:colOff>
      <xdr:row>19</xdr:row>
      <xdr:rowOff>152400</xdr:rowOff>
    </xdr:from>
    <xdr:to>
      <xdr:col>10</xdr:col>
      <xdr:colOff>800100</xdr:colOff>
      <xdr:row>31</xdr:row>
      <xdr:rowOff>12700</xdr:rowOff>
    </xdr:to>
    <xdr:sp macro="" textlink="">
      <xdr:nvSpPr>
        <xdr:cNvPr id="3" name="TextBox 2">
          <a:extLst>
            <a:ext uri="{FF2B5EF4-FFF2-40B4-BE49-F238E27FC236}">
              <a16:creationId xmlns:a16="http://schemas.microsoft.com/office/drawing/2014/main" id="{F9FD86E3-32A4-074B-8EAE-CA684DBCCA52}"/>
            </a:ext>
          </a:extLst>
        </xdr:cNvPr>
        <xdr:cNvSpPr txBox="1"/>
      </xdr:nvSpPr>
      <xdr:spPr>
        <a:xfrm>
          <a:off x="495300" y="4114800"/>
          <a:ext cx="8902700" cy="2336800"/>
        </a:xfrm>
        <a:prstGeom prst="rect">
          <a:avLst/>
        </a:prstGeom>
        <a:no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buFont typeface="Arial" panose="020B0604020202020204" pitchFamily="34" charset="0"/>
            <a:buChar char="•"/>
          </a:pPr>
          <a:endParaRPr lang="en-US" sz="1200" baseline="0">
            <a:solidFill>
              <a:schemeClr val="dk1"/>
            </a:solidFill>
            <a:effectLst/>
            <a:latin typeface="+mn-lt"/>
            <a:ea typeface="+mn-ea"/>
            <a:cs typeface="+mn-cs"/>
          </a:endParaRPr>
        </a:p>
      </xdr:txBody>
    </xdr:sp>
    <xdr:clientData/>
  </xdr:twoCellAnchor>
  <xdr:twoCellAnchor editAs="oneCell">
    <xdr:from>
      <xdr:col>11</xdr:col>
      <xdr:colOff>723900</xdr:colOff>
      <xdr:row>2</xdr:row>
      <xdr:rowOff>12800</xdr:rowOff>
    </xdr:from>
    <xdr:to>
      <xdr:col>20</xdr:col>
      <xdr:colOff>394782</xdr:colOff>
      <xdr:row>27</xdr:row>
      <xdr:rowOff>114300</xdr:rowOff>
    </xdr:to>
    <xdr:pic>
      <xdr:nvPicPr>
        <xdr:cNvPr id="4" name="Content Placeholder 5">
          <a:extLst>
            <a:ext uri="{FF2B5EF4-FFF2-40B4-BE49-F238E27FC236}">
              <a16:creationId xmlns:a16="http://schemas.microsoft.com/office/drawing/2014/main" id="{2F2BB194-F9E9-2547-AA20-F9E7A0C81530}"/>
            </a:ext>
          </a:extLst>
        </xdr:cNvPr>
        <xdr:cNvPicPr>
          <a:picLocks noGrp="1" noChangeAspect="1"/>
        </xdr:cNvPicPr>
      </xdr:nvPicPr>
      <xdr:blipFill>
        <a:blip xmlns:r="http://schemas.openxmlformats.org/officeDocument/2006/relationships" r:embed="rId1"/>
        <a:stretch>
          <a:fillRect/>
        </a:stretch>
      </xdr:blipFill>
      <xdr:spPr>
        <a:xfrm>
          <a:off x="10147300" y="520800"/>
          <a:ext cx="7100382" cy="5219600"/>
        </a:xfrm>
        <a:prstGeom prst="rect">
          <a:avLst/>
        </a:prstGeom>
        <a:solidFill>
          <a:srgbClr val="FFFFFF">
            <a:shade val="85000"/>
          </a:srgbClr>
        </a:solidFill>
        <a:ln w="12700" cap="sq">
          <a:solidFill>
            <a:schemeClr val="tx1"/>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20</xdr:col>
      <xdr:colOff>647700</xdr:colOff>
      <xdr:row>2</xdr:row>
      <xdr:rowOff>25399</xdr:rowOff>
    </xdr:from>
    <xdr:to>
      <xdr:col>29</xdr:col>
      <xdr:colOff>215900</xdr:colOff>
      <xdr:row>27</xdr:row>
      <xdr:rowOff>120294</xdr:rowOff>
    </xdr:to>
    <xdr:pic>
      <xdr:nvPicPr>
        <xdr:cNvPr id="5" name="Content Placeholder 6">
          <a:extLst>
            <a:ext uri="{FF2B5EF4-FFF2-40B4-BE49-F238E27FC236}">
              <a16:creationId xmlns:a16="http://schemas.microsoft.com/office/drawing/2014/main" id="{FEF45622-FD59-9144-9948-E1C2AE19A04D}"/>
            </a:ext>
          </a:extLst>
        </xdr:cNvPr>
        <xdr:cNvPicPr>
          <a:picLocks noGrp="1" noChangeAspect="1"/>
        </xdr:cNvPicPr>
      </xdr:nvPicPr>
      <xdr:blipFill>
        <a:blip xmlns:r="http://schemas.openxmlformats.org/officeDocument/2006/relationships" r:embed="rId2"/>
        <a:stretch>
          <a:fillRect/>
        </a:stretch>
      </xdr:blipFill>
      <xdr:spPr>
        <a:xfrm>
          <a:off x="17500600" y="533399"/>
          <a:ext cx="6997700" cy="5212995"/>
        </a:xfrm>
        <a:prstGeom prst="rect">
          <a:avLst/>
        </a:prstGeom>
        <a:solidFill>
          <a:srgbClr val="FFFFFF">
            <a:shade val="85000"/>
          </a:srgbClr>
        </a:solidFill>
        <a:ln w="12700" cap="sq">
          <a:solidFill>
            <a:schemeClr val="tx1"/>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660400</xdr:colOff>
      <xdr:row>21</xdr:row>
      <xdr:rowOff>241300</xdr:rowOff>
    </xdr:from>
    <xdr:to>
      <xdr:col>14</xdr:col>
      <xdr:colOff>292100</xdr:colOff>
      <xdr:row>32</xdr:row>
      <xdr:rowOff>152400</xdr:rowOff>
    </xdr:to>
    <xdr:sp macro="" textlink="">
      <xdr:nvSpPr>
        <xdr:cNvPr id="2" name="TextBox 1">
          <a:extLst>
            <a:ext uri="{FF2B5EF4-FFF2-40B4-BE49-F238E27FC236}">
              <a16:creationId xmlns:a16="http://schemas.microsoft.com/office/drawing/2014/main" id="{6B3B69A3-A166-AA44-936C-EDDC169C1428}"/>
            </a:ext>
          </a:extLst>
        </xdr:cNvPr>
        <xdr:cNvSpPr txBox="1"/>
      </xdr:nvSpPr>
      <xdr:spPr>
        <a:xfrm>
          <a:off x="7327900" y="4902200"/>
          <a:ext cx="8712200" cy="2222500"/>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buFont typeface="Arial" panose="020B0604020202020204" pitchFamily="34" charset="0"/>
            <a:buChar char="•"/>
          </a:pPr>
          <a:r>
            <a:rPr lang="en-US" sz="1200">
              <a:solidFill>
                <a:schemeClr val="dk1"/>
              </a:solidFill>
              <a:effectLst/>
              <a:latin typeface="+mn-lt"/>
              <a:ea typeface="+mn-ea"/>
              <a:cs typeface="+mn-cs"/>
            </a:rPr>
            <a:t>A Building</a:t>
          </a:r>
          <a:r>
            <a:rPr lang="en-US" sz="1200" baseline="0">
              <a:solidFill>
                <a:schemeClr val="dk1"/>
              </a:solidFill>
              <a:effectLst/>
              <a:latin typeface="+mn-lt"/>
              <a:ea typeface="+mn-ea"/>
              <a:cs typeface="+mn-cs"/>
            </a:rPr>
            <a:t> Codes Advancement subprogram provides technical support for the advancement of state energy codes to achieve energy savings beyond what would occur in the absence of a subprogram. Additional inputs for these efforts are in the "Comm_Codes" and "Res_Codes" tabs.</a:t>
          </a:r>
        </a:p>
        <a:p>
          <a:pPr marL="171450" indent="-171450">
            <a:buFont typeface="Arial" panose="020B0604020202020204" pitchFamily="34" charset="0"/>
            <a:buChar char="•"/>
          </a:pPr>
          <a:endParaRPr lang="en-US" sz="1200" baseline="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A Building</a:t>
          </a:r>
          <a:r>
            <a:rPr lang="en-US" sz="1200" baseline="0">
              <a:solidFill>
                <a:schemeClr val="dk1"/>
              </a:solidFill>
              <a:effectLst/>
              <a:latin typeface="+mn-lt"/>
              <a:ea typeface="+mn-ea"/>
              <a:cs typeface="+mn-cs"/>
            </a:rPr>
            <a:t> Codes Compliance Improvement subprogram achieve savings by increasing compliance through training programs and other stakeholder engagement strategies. Additional inputs for these efforts are in the "Compliance Imp." tab, including customizing savings between residential and commercial.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US" sz="1200" baseline="0">
            <a:solidFill>
              <a:schemeClr val="dk1"/>
            </a:solidFill>
            <a:effectLst/>
            <a:latin typeface="+mn-lt"/>
            <a:ea typeface="+mn-ea"/>
            <a:cs typeface="+mn-cs"/>
          </a:endParaRPr>
        </a:p>
        <a:p>
          <a:pPr marL="171450" indent="-171450">
            <a:buFont typeface="Arial" panose="020B0604020202020204" pitchFamily="34" charset="0"/>
            <a:buChar char="•"/>
          </a:pPr>
          <a:r>
            <a:rPr lang="en-US" sz="1200">
              <a:solidFill>
                <a:schemeClr val="dk1"/>
              </a:solidFill>
              <a:effectLst/>
              <a:latin typeface="+mn-lt"/>
              <a:ea typeface="+mn-ea"/>
              <a:cs typeface="+mn-cs"/>
            </a:rPr>
            <a:t>An Appliance</a:t>
          </a:r>
          <a:r>
            <a:rPr lang="en-US" sz="1200" baseline="0">
              <a:solidFill>
                <a:schemeClr val="dk1"/>
              </a:solidFill>
              <a:effectLst/>
              <a:latin typeface="+mn-lt"/>
              <a:ea typeface="+mn-ea"/>
              <a:cs typeface="+mn-cs"/>
            </a:rPr>
            <a:t> Standards Advancement subprogram provides technical support for the advancement of federal and/or state appliance standards beyond what would occur in the absence of a subprogram. Additional inputs for these efforts are in the "Federal Appliances" and "State Appliances" tabs.</a:t>
          </a:r>
        </a:p>
      </xdr:txBody>
    </xdr:sp>
    <xdr:clientData/>
  </xdr:twoCellAnchor>
  <xdr:twoCellAnchor>
    <xdr:from>
      <xdr:col>3</xdr:col>
      <xdr:colOff>673100</xdr:colOff>
      <xdr:row>37</xdr:row>
      <xdr:rowOff>25400</xdr:rowOff>
    </xdr:from>
    <xdr:to>
      <xdr:col>14</xdr:col>
      <xdr:colOff>304800</xdr:colOff>
      <xdr:row>48</xdr:row>
      <xdr:rowOff>165100</xdr:rowOff>
    </xdr:to>
    <xdr:sp macro="" textlink="">
      <xdr:nvSpPr>
        <xdr:cNvPr id="3" name="TextBox 2">
          <a:extLst>
            <a:ext uri="{FF2B5EF4-FFF2-40B4-BE49-F238E27FC236}">
              <a16:creationId xmlns:a16="http://schemas.microsoft.com/office/drawing/2014/main" id="{2FB92C4E-20DD-8143-B5DE-0FE5F650D84F}"/>
            </a:ext>
          </a:extLst>
        </xdr:cNvPr>
        <xdr:cNvSpPr txBox="1"/>
      </xdr:nvSpPr>
      <xdr:spPr>
        <a:xfrm>
          <a:off x="7340600" y="8077200"/>
          <a:ext cx="8712200" cy="2387600"/>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buFont typeface="Arial" panose="020B0604020202020204" pitchFamily="34" charset="0"/>
            <a:buChar char="•"/>
          </a:pPr>
          <a:r>
            <a:rPr lang="en-US" sz="1200">
              <a:solidFill>
                <a:schemeClr val="dk1"/>
              </a:solidFill>
              <a:effectLst/>
              <a:latin typeface="+mn-lt"/>
              <a:ea typeface="+mn-ea"/>
              <a:cs typeface="+mn-cs"/>
            </a:rPr>
            <a:t>The Compliance</a:t>
          </a:r>
          <a:r>
            <a:rPr lang="en-US" sz="1200" baseline="0">
              <a:solidFill>
                <a:schemeClr val="dk1"/>
              </a:solidFill>
              <a:effectLst/>
              <a:latin typeface="+mn-lt"/>
              <a:ea typeface="+mn-ea"/>
              <a:cs typeface="+mn-cs"/>
            </a:rPr>
            <a:t> Rate assumptions for this model is the factor used to discount the "Potential Energy Savings" to "Gross Energy Savings," as the terms are used in the C&amp;S Program evaluation protocol figures (see "Output)Summary" tab for additional detail. This applies only to the Building Codes Advancement and Appliance Standards Advancement savings calculations.</a:t>
          </a:r>
        </a:p>
        <a:p>
          <a:pPr marL="171450" indent="-171450">
            <a:buFont typeface="Arial" panose="020B0604020202020204" pitchFamily="34" charset="0"/>
            <a:buChar char="•"/>
          </a:pPr>
          <a:endParaRPr lang="en-US" sz="12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See the "Compliance Imp." tab for some background on two</a:t>
          </a:r>
          <a:r>
            <a:rPr lang="en-US" sz="1200" baseline="0">
              <a:solidFill>
                <a:schemeClr val="dk1"/>
              </a:solidFill>
              <a:effectLst/>
              <a:latin typeface="+mn-lt"/>
              <a:ea typeface="+mn-ea"/>
              <a:cs typeface="+mn-cs"/>
            </a:rPr>
            <a:t> recent CARD grant studies assessing building code compliance and impact on savings potential (however, past performance doesn't necessarily predict the future.) For future assumptions, a range of 80% to 95% may be most appropriate for scenario analyses and sensitivity analysis.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US" sz="12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For background</a:t>
          </a:r>
          <a:r>
            <a:rPr lang="en-US" sz="1200" baseline="0">
              <a:solidFill>
                <a:schemeClr val="dk1"/>
              </a:solidFill>
              <a:effectLst/>
              <a:latin typeface="+mn-lt"/>
              <a:ea typeface="+mn-ea"/>
              <a:cs typeface="+mn-cs"/>
            </a:rPr>
            <a:t>: t</a:t>
          </a:r>
          <a:r>
            <a:rPr lang="en-US" sz="1200">
              <a:solidFill>
                <a:schemeClr val="dk1"/>
              </a:solidFill>
              <a:effectLst/>
              <a:latin typeface="+mn-lt"/>
              <a:ea typeface="+mn-ea"/>
              <a:cs typeface="+mn-cs"/>
            </a:rPr>
            <a:t>he California Public Utilities Commission (CPUC) has assessed compliance rates for selected federal and state appliance standards as part of its impact evaluation of the California Investor Owned Utilities (IOU) C&amp;S program. Past evaluations</a:t>
          </a:r>
          <a:r>
            <a:rPr lang="en-US" sz="1200" baseline="0">
              <a:solidFill>
                <a:schemeClr val="dk1"/>
              </a:solidFill>
              <a:effectLst/>
              <a:latin typeface="+mn-lt"/>
              <a:ea typeface="+mn-ea"/>
              <a:cs typeface="+mn-cs"/>
            </a:rPr>
            <a:t> have shown a 91% average compliance rate for federal standards and a 92% compliance rate for state standards. See "Evaluation" tab. For future assumptions, a range of 85% to 95% may be most appropriate for scenario analyses and sensitivity analysis.</a:t>
          </a:r>
          <a:endParaRPr lang="en-US" sz="1200">
            <a:solidFill>
              <a:schemeClr val="dk1"/>
            </a:solidFill>
            <a:effectLst/>
            <a:latin typeface="+mn-lt"/>
            <a:ea typeface="+mn-ea"/>
            <a:cs typeface="+mn-cs"/>
          </a:endParaRPr>
        </a:p>
      </xdr:txBody>
    </xdr:sp>
    <xdr:clientData/>
  </xdr:twoCellAnchor>
  <xdr:twoCellAnchor>
    <xdr:from>
      <xdr:col>3</xdr:col>
      <xdr:colOff>560917</xdr:colOff>
      <xdr:row>63</xdr:row>
      <xdr:rowOff>0</xdr:rowOff>
    </xdr:from>
    <xdr:to>
      <xdr:col>14</xdr:col>
      <xdr:colOff>281516</xdr:colOff>
      <xdr:row>80</xdr:row>
      <xdr:rowOff>10583</xdr:rowOff>
    </xdr:to>
    <xdr:sp macro="" textlink="">
      <xdr:nvSpPr>
        <xdr:cNvPr id="5" name="TextBox 4">
          <a:extLst>
            <a:ext uri="{FF2B5EF4-FFF2-40B4-BE49-F238E27FC236}">
              <a16:creationId xmlns:a16="http://schemas.microsoft.com/office/drawing/2014/main" id="{D8A37344-44F2-694E-B937-12AB48D5147F}"/>
            </a:ext>
          </a:extLst>
        </xdr:cNvPr>
        <xdr:cNvSpPr txBox="1"/>
      </xdr:nvSpPr>
      <xdr:spPr>
        <a:xfrm>
          <a:off x="7228417" y="13356167"/>
          <a:ext cx="8801099" cy="3439583"/>
        </a:xfrm>
        <a:prstGeom prst="rect">
          <a:avLst/>
        </a:prstGeom>
        <a:no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baseline="0">
              <a:solidFill>
                <a:schemeClr val="dk1"/>
              </a:solidFill>
              <a:effectLst/>
              <a:latin typeface="+mn-lt"/>
              <a:ea typeface="+mn-ea"/>
              <a:cs typeface="+mn-cs"/>
            </a:rPr>
            <a:t>The figure provides some attribution results from other states and can inform the user inputs. </a:t>
          </a:r>
          <a:endParaRPr lang="en-US" sz="1100">
            <a:solidFill>
              <a:schemeClr val="dk1"/>
            </a:solidFill>
            <a:effectLst/>
            <a:latin typeface="+mn-lt"/>
            <a:ea typeface="+mn-ea"/>
            <a:cs typeface="+mn-cs"/>
          </a:endParaRPr>
        </a:p>
        <a:p>
          <a:pPr marL="171450" indent="-171450">
            <a:buFont typeface="Arial" panose="020B0604020202020204" pitchFamily="34" charset="0"/>
            <a:buChar char="•"/>
          </a:pPr>
          <a:r>
            <a:rPr lang="en-US" sz="1200">
              <a:solidFill>
                <a:schemeClr val="dk1"/>
              </a:solidFill>
              <a:effectLst/>
              <a:latin typeface="+mn-lt"/>
              <a:ea typeface="+mn-ea"/>
              <a:cs typeface="+mn-cs"/>
            </a:rPr>
            <a:t>See "Evaluation"</a:t>
          </a:r>
          <a:r>
            <a:rPr lang="en-US" sz="1200" baseline="0">
              <a:solidFill>
                <a:schemeClr val="dk1"/>
              </a:solidFill>
              <a:effectLst/>
              <a:latin typeface="+mn-lt"/>
              <a:ea typeface="+mn-ea"/>
              <a:cs typeface="+mn-cs"/>
            </a:rPr>
            <a:t> tab for additional detail. </a:t>
          </a:r>
          <a:endParaRPr lang="en-US" sz="1200" baseline="0">
            <a:solidFill>
              <a:sysClr val="windowText" lastClr="000000"/>
            </a:solidFill>
            <a:effectLst/>
            <a:latin typeface="+mn-lt"/>
            <a:ea typeface="+mn-ea"/>
            <a:cs typeface="+mn-cs"/>
          </a:endParaRPr>
        </a:p>
      </xdr:txBody>
    </xdr:sp>
    <xdr:clientData/>
  </xdr:twoCellAnchor>
  <xdr:twoCellAnchor>
    <xdr:from>
      <xdr:col>3</xdr:col>
      <xdr:colOff>673100</xdr:colOff>
      <xdr:row>10</xdr:row>
      <xdr:rowOff>165100</xdr:rowOff>
    </xdr:from>
    <xdr:to>
      <xdr:col>14</xdr:col>
      <xdr:colOff>304800</xdr:colOff>
      <xdr:row>16</xdr:row>
      <xdr:rowOff>114300</xdr:rowOff>
    </xdr:to>
    <xdr:sp macro="" textlink="">
      <xdr:nvSpPr>
        <xdr:cNvPr id="7" name="TextBox 6">
          <a:extLst>
            <a:ext uri="{FF2B5EF4-FFF2-40B4-BE49-F238E27FC236}">
              <a16:creationId xmlns:a16="http://schemas.microsoft.com/office/drawing/2014/main" id="{AE653EB2-D0C7-D440-B0D9-FB855AC2F6A9}"/>
            </a:ext>
          </a:extLst>
        </xdr:cNvPr>
        <xdr:cNvSpPr txBox="1"/>
      </xdr:nvSpPr>
      <xdr:spPr>
        <a:xfrm>
          <a:off x="7340600" y="2552700"/>
          <a:ext cx="8712200" cy="1168400"/>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buFont typeface="Arial" panose="020B0604020202020204" pitchFamily="34" charset="0"/>
            <a:buChar char="•"/>
          </a:pPr>
          <a:r>
            <a:rPr lang="en-US" sz="1200">
              <a:solidFill>
                <a:schemeClr val="dk1"/>
              </a:solidFill>
              <a:effectLst/>
              <a:latin typeface="+mn-lt"/>
              <a:ea typeface="+mn-ea"/>
              <a:cs typeface="+mn-cs"/>
            </a:rPr>
            <a:t>The "% MN Electricity"</a:t>
          </a:r>
          <a:r>
            <a:rPr lang="en-US" sz="1200" baseline="0">
              <a:solidFill>
                <a:schemeClr val="dk1"/>
              </a:solidFill>
              <a:effectLst/>
              <a:latin typeface="+mn-lt"/>
              <a:ea typeface="+mn-ea"/>
              <a:cs typeface="+mn-cs"/>
            </a:rPr>
            <a:t> and "% MN Gas" values for the drop down options are based on values calculated from CIP summary reports. See the "Selection Tables," "Electric_CIP," and "Gas_CIP" tabs for source values and calculations. </a:t>
          </a:r>
        </a:p>
        <a:p>
          <a:pPr marL="171450" indent="-171450">
            <a:buFont typeface="Arial" panose="020B0604020202020204" pitchFamily="34" charset="0"/>
            <a:buChar char="•"/>
          </a:pPr>
          <a:endParaRPr lang="en-US" sz="1200" baseline="0">
            <a:solidFill>
              <a:schemeClr val="dk1"/>
            </a:solidFill>
            <a:effectLst/>
            <a:latin typeface="+mn-lt"/>
            <a:ea typeface="+mn-ea"/>
            <a:cs typeface="+mn-cs"/>
          </a:endParaRPr>
        </a:p>
        <a:p>
          <a:pPr marL="171450" indent="-171450">
            <a:buFont typeface="Arial" panose="020B0604020202020204" pitchFamily="34" charset="0"/>
            <a:buChar char="•"/>
          </a:pPr>
          <a:r>
            <a:rPr lang="en-US" sz="1200" baseline="0">
              <a:solidFill>
                <a:schemeClr val="dk1"/>
              </a:solidFill>
              <a:effectLst/>
              <a:latin typeface="+mn-lt"/>
              <a:ea typeface="+mn-ea"/>
              <a:cs typeface="+mn-cs"/>
            </a:rPr>
            <a:t>If you want to model savings based on customized percentages, select the "Custom Input" drop down option and enter user defined values.</a:t>
          </a:r>
        </a:p>
      </xdr:txBody>
    </xdr:sp>
    <xdr:clientData/>
  </xdr:twoCellAnchor>
  <xdr:twoCellAnchor>
    <xdr:from>
      <xdr:col>3</xdr:col>
      <xdr:colOff>647700</xdr:colOff>
      <xdr:row>50</xdr:row>
      <xdr:rowOff>12700</xdr:rowOff>
    </xdr:from>
    <xdr:to>
      <xdr:col>14</xdr:col>
      <xdr:colOff>279400</xdr:colOff>
      <xdr:row>61</xdr:row>
      <xdr:rowOff>0</xdr:rowOff>
    </xdr:to>
    <xdr:sp macro="" textlink="">
      <xdr:nvSpPr>
        <xdr:cNvPr id="8" name="TextBox 7">
          <a:extLst>
            <a:ext uri="{FF2B5EF4-FFF2-40B4-BE49-F238E27FC236}">
              <a16:creationId xmlns:a16="http://schemas.microsoft.com/office/drawing/2014/main" id="{8F20D5B9-236D-FD4E-A3FB-095BF2F1F6C1}"/>
            </a:ext>
          </a:extLst>
        </xdr:cNvPr>
        <xdr:cNvSpPr txBox="1"/>
      </xdr:nvSpPr>
      <xdr:spPr>
        <a:xfrm>
          <a:off x="7315200" y="10782300"/>
          <a:ext cx="8712200" cy="2235200"/>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buFont typeface="Arial" panose="020B0604020202020204" pitchFamily="34" charset="0"/>
            <a:buChar char="•"/>
          </a:pPr>
          <a:r>
            <a:rPr lang="en-US" sz="1200">
              <a:solidFill>
                <a:schemeClr val="dk1"/>
              </a:solidFill>
              <a:effectLst/>
              <a:latin typeface="+mn-lt"/>
              <a:ea typeface="+mn-ea"/>
              <a:cs typeface="+mn-cs"/>
            </a:rPr>
            <a:t>Naturally Occurring Market Adoption (NOMAD) is the proportion of savings that would have taken place in the market even if the code or standard had not been adopted. See</a:t>
          </a:r>
          <a:r>
            <a:rPr lang="en-US" sz="1200" baseline="0">
              <a:solidFill>
                <a:schemeClr val="dk1"/>
              </a:solidFill>
              <a:effectLst/>
              <a:latin typeface="+mn-lt"/>
              <a:ea typeface="+mn-ea"/>
              <a:cs typeface="+mn-cs"/>
            </a:rPr>
            <a:t> "Output_Summary" to additional background on the C&amp;S evaluation protocol used in other states and common terms. </a:t>
          </a:r>
        </a:p>
        <a:p>
          <a:pPr marL="171450" indent="-171450">
            <a:buFont typeface="Arial" panose="020B0604020202020204" pitchFamily="34" charset="0"/>
            <a:buChar char="•"/>
          </a:pPr>
          <a:endParaRPr lang="en-US" sz="1200" baseline="0">
            <a:solidFill>
              <a:schemeClr val="dk1"/>
            </a:solidFill>
            <a:effectLst/>
            <a:latin typeface="+mn-lt"/>
            <a:ea typeface="+mn-ea"/>
            <a:cs typeface="+mn-cs"/>
          </a:endParaRPr>
        </a:p>
        <a:p>
          <a:pPr marL="171450" indent="-171450">
            <a:buFont typeface="Arial" panose="020B0604020202020204" pitchFamily="34" charset="0"/>
            <a:buChar char="•"/>
          </a:pPr>
          <a:r>
            <a:rPr lang="en-US" sz="1200" baseline="0">
              <a:solidFill>
                <a:schemeClr val="dk1"/>
              </a:solidFill>
              <a:effectLst/>
              <a:latin typeface="+mn-lt"/>
              <a:ea typeface="+mn-ea"/>
              <a:cs typeface="+mn-cs"/>
            </a:rPr>
            <a:t>For this model, the NOMAD adjustment is only for the Building Codes Advancement and Appliance Standards Advancement savings calculations. A NOMAD factor of 100% assumes that 100% of the Gross Energy Savings are due to an updated code or standard. A NOMAD factor of 90% converts 90% of the Gross Energy Savings to Net Savings (or conversely, assumes 10% were due to NOMAD).</a:t>
          </a:r>
        </a:p>
        <a:p>
          <a:pPr marL="171450" indent="-171450">
            <a:buFont typeface="Arial" panose="020B0604020202020204" pitchFamily="34" charset="0"/>
            <a:buChar char="•"/>
          </a:pPr>
          <a:endParaRPr lang="en-US" sz="1200">
            <a:solidFill>
              <a:schemeClr val="dk1"/>
            </a:solidFill>
            <a:effectLst/>
            <a:latin typeface="+mn-lt"/>
            <a:ea typeface="+mn-ea"/>
            <a:cs typeface="+mn-cs"/>
          </a:endParaRPr>
        </a:p>
        <a:p>
          <a:pPr marL="171450" indent="-171450">
            <a:buFont typeface="Arial" panose="020B0604020202020204" pitchFamily="34" charset="0"/>
            <a:buChar char="•"/>
          </a:pPr>
          <a:r>
            <a:rPr lang="en-US" sz="1200">
              <a:solidFill>
                <a:schemeClr val="dk1"/>
              </a:solidFill>
              <a:effectLst/>
              <a:latin typeface="+mn-lt"/>
              <a:ea typeface="+mn-ea"/>
              <a:cs typeface="+mn-cs"/>
            </a:rPr>
            <a:t>For</a:t>
          </a:r>
          <a:r>
            <a:rPr lang="en-US" sz="1200" baseline="0">
              <a:solidFill>
                <a:schemeClr val="dk1"/>
              </a:solidFill>
              <a:effectLst/>
              <a:latin typeface="+mn-lt"/>
              <a:ea typeface="+mn-ea"/>
              <a:cs typeface="+mn-cs"/>
            </a:rPr>
            <a:t> this model, given how the Potential Energy Savings were calculated for Building Codes Advancement and Appliance Standards Advancement, we suggest that a 100% NOMAD factor could be appropriate. This is because the Potential Energy Savings are calculated by comparing an advancement scenario relative to a business-as-usual scenario, which already assume some "NOMAD." </a:t>
          </a:r>
          <a:endParaRPr lang="en-US" sz="1200">
            <a:solidFill>
              <a:schemeClr val="dk1"/>
            </a:solidFill>
            <a:effectLst/>
            <a:latin typeface="+mn-lt"/>
            <a:ea typeface="+mn-ea"/>
            <a:cs typeface="+mn-cs"/>
          </a:endParaRPr>
        </a:p>
      </xdr:txBody>
    </xdr:sp>
    <xdr:clientData/>
  </xdr:twoCellAnchor>
  <xdr:twoCellAnchor editAs="oneCell">
    <xdr:from>
      <xdr:col>4</xdr:col>
      <xdr:colOff>698500</xdr:colOff>
      <xdr:row>66</xdr:row>
      <xdr:rowOff>2740</xdr:rowOff>
    </xdr:from>
    <xdr:to>
      <xdr:col>12</xdr:col>
      <xdr:colOff>522817</xdr:colOff>
      <xdr:row>79</xdr:row>
      <xdr:rowOff>50799</xdr:rowOff>
    </xdr:to>
    <xdr:pic>
      <xdr:nvPicPr>
        <xdr:cNvPr id="6" name="Picture 5">
          <a:extLst>
            <a:ext uri="{FF2B5EF4-FFF2-40B4-BE49-F238E27FC236}">
              <a16:creationId xmlns:a16="http://schemas.microsoft.com/office/drawing/2014/main" id="{6E84046D-AFC7-8C4C-81BF-D110DF3F52C3}"/>
            </a:ext>
          </a:extLst>
        </xdr:cNvPr>
        <xdr:cNvPicPr>
          <a:picLocks noChangeAspect="1"/>
        </xdr:cNvPicPr>
      </xdr:nvPicPr>
      <xdr:blipFill>
        <a:blip xmlns:r="http://schemas.openxmlformats.org/officeDocument/2006/relationships" r:embed="rId1"/>
        <a:stretch>
          <a:fillRect/>
        </a:stretch>
      </xdr:blipFill>
      <xdr:spPr>
        <a:xfrm>
          <a:off x="8191500" y="13972740"/>
          <a:ext cx="6428317" cy="26621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381000</xdr:colOff>
      <xdr:row>0</xdr:row>
      <xdr:rowOff>203200</xdr:rowOff>
    </xdr:from>
    <xdr:to>
      <xdr:col>20</xdr:col>
      <xdr:colOff>102577</xdr:colOff>
      <xdr:row>9</xdr:row>
      <xdr:rowOff>105508</xdr:rowOff>
    </xdr:to>
    <xdr:pic>
      <xdr:nvPicPr>
        <xdr:cNvPr id="2" name="Picture 1" descr="A screenshot of a cell phone&#10;&#10;Description automatically generated">
          <a:extLst>
            <a:ext uri="{FF2B5EF4-FFF2-40B4-BE49-F238E27FC236}">
              <a16:creationId xmlns:a16="http://schemas.microsoft.com/office/drawing/2014/main" id="{86BC1643-F513-5147-9C90-35E785FB570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789400" y="203200"/>
          <a:ext cx="5969977" cy="2645508"/>
        </a:xfrm>
        <a:prstGeom prst="rect">
          <a:avLst/>
        </a:prstGeom>
      </xdr:spPr>
    </xdr:pic>
    <xdr:clientData/>
  </xdr:twoCellAnchor>
  <xdr:twoCellAnchor>
    <xdr:from>
      <xdr:col>1</xdr:col>
      <xdr:colOff>63500</xdr:colOff>
      <xdr:row>1</xdr:row>
      <xdr:rowOff>76200</xdr:rowOff>
    </xdr:from>
    <xdr:to>
      <xdr:col>7</xdr:col>
      <xdr:colOff>647700</xdr:colOff>
      <xdr:row>7</xdr:row>
      <xdr:rowOff>266700</xdr:rowOff>
    </xdr:to>
    <xdr:sp macro="" textlink="">
      <xdr:nvSpPr>
        <xdr:cNvPr id="3" name="TextBox 2">
          <a:extLst>
            <a:ext uri="{FF2B5EF4-FFF2-40B4-BE49-F238E27FC236}">
              <a16:creationId xmlns:a16="http://schemas.microsoft.com/office/drawing/2014/main" id="{F881CE32-9B99-FA45-B562-0E81E69E5CAD}"/>
            </a:ext>
          </a:extLst>
        </xdr:cNvPr>
        <xdr:cNvSpPr txBox="1"/>
      </xdr:nvSpPr>
      <xdr:spPr>
        <a:xfrm>
          <a:off x="889000" y="381000"/>
          <a:ext cx="8712200" cy="2019300"/>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buFont typeface="Arial" panose="020B0604020202020204" pitchFamily="34" charset="0"/>
            <a:buChar char="•"/>
          </a:pPr>
          <a:r>
            <a:rPr lang="en-US" sz="1200">
              <a:solidFill>
                <a:sysClr val="windowText" lastClr="000000"/>
              </a:solidFill>
              <a:effectLst/>
              <a:latin typeface="+mn-lt"/>
              <a:ea typeface="+mn-ea"/>
              <a:cs typeface="+mn-cs"/>
            </a:rPr>
            <a:t>Electricity savings (kWh/y), gas savings (Dth/yr), and CO2 savings (tons/y) are shown below for both </a:t>
          </a:r>
          <a:r>
            <a:rPr lang="en-US" sz="1200" i="1">
              <a:solidFill>
                <a:sysClr val="windowText" lastClr="000000"/>
              </a:solidFill>
              <a:effectLst/>
              <a:latin typeface="+mn-lt"/>
              <a:ea typeface="+mn-ea"/>
              <a:cs typeface="+mn-cs"/>
            </a:rPr>
            <a:t>Incremental</a:t>
          </a:r>
          <a:r>
            <a:rPr lang="en-US" sz="1200" baseline="0">
              <a:solidFill>
                <a:sysClr val="windowText" lastClr="000000"/>
              </a:solidFill>
              <a:effectLst/>
              <a:latin typeface="+mn-lt"/>
              <a:ea typeface="+mn-ea"/>
              <a:cs typeface="+mn-cs"/>
            </a:rPr>
            <a:t> 1st Year savings and for cumulative persistent ("lifetime") savings by year. The former is what has been historically been reported for CIP reports while the latter is a more likely actual representation of the savings in a given year due to the nature of persistent C&amp;S savings.</a:t>
          </a:r>
        </a:p>
        <a:p>
          <a:pPr marL="171450" indent="-171450">
            <a:buFont typeface="Arial" panose="020B0604020202020204" pitchFamily="34" charset="0"/>
            <a:buChar char="•"/>
          </a:pPr>
          <a:r>
            <a:rPr lang="en-US" sz="1200" baseline="0">
              <a:solidFill>
                <a:sysClr val="windowText" lastClr="000000"/>
              </a:solidFill>
              <a:effectLst/>
              <a:latin typeface="+mn-lt"/>
              <a:ea typeface="+mn-ea"/>
              <a:cs typeface="+mn-cs"/>
            </a:rPr>
            <a:t>CO2 savings are calculated based on electricity and gas emission factors. The electric emission factor (tons CO2 reduced per kWh saved) decreases each year due to assumed increasing renewables consistent with statewide goals. See "Conversions" tab for detailed assumptions.</a:t>
          </a:r>
        </a:p>
        <a:p>
          <a:pPr marL="171450" indent="-171450">
            <a:buFont typeface="Arial" panose="020B0604020202020204" pitchFamily="34" charset="0"/>
            <a:buChar char="•"/>
          </a:pPr>
          <a:r>
            <a:rPr lang="en-US" sz="1200" baseline="0">
              <a:solidFill>
                <a:sysClr val="windowText" lastClr="000000"/>
              </a:solidFill>
              <a:effectLst/>
              <a:latin typeface="+mn-lt"/>
              <a:ea typeface="+mn-ea"/>
              <a:cs typeface="+mn-cs"/>
            </a:rPr>
            <a:t>Four types of savings are presented below: 1) </a:t>
          </a:r>
          <a:r>
            <a:rPr lang="en-US" sz="1200" i="0" baseline="0">
              <a:solidFill>
                <a:sysClr val="windowText" lastClr="000000"/>
              </a:solidFill>
              <a:effectLst/>
              <a:latin typeface="+mn-lt"/>
              <a:ea typeface="+mn-ea"/>
              <a:cs typeface="+mn-cs"/>
            </a:rPr>
            <a:t>Potential Energy Savings, 2) Gross Energy Savings, 3) Net Savings, and 4) Net Program Savings. These terms are consistent with C&amp;S evaluation protocols used in other states and shown in the figures to the right.</a:t>
          </a:r>
        </a:p>
        <a:p>
          <a:pPr marL="171450" indent="-171450">
            <a:buFont typeface="Arial" panose="020B0604020202020204" pitchFamily="34" charset="0"/>
            <a:buChar char="•"/>
          </a:pPr>
          <a:r>
            <a:rPr lang="en-US" sz="1200" i="0" baseline="0">
              <a:solidFill>
                <a:sysClr val="windowText" lastClr="000000"/>
              </a:solidFill>
              <a:effectLst/>
              <a:latin typeface="+mn-lt"/>
              <a:ea typeface="+mn-ea"/>
              <a:cs typeface="+mn-cs"/>
            </a:rPr>
            <a:t>The savings are updated based on modifications to the yellow input tabs.</a:t>
          </a:r>
        </a:p>
        <a:p>
          <a:pPr marL="171450" indent="-171450">
            <a:buFont typeface="Arial" panose="020B0604020202020204" pitchFamily="34" charset="0"/>
            <a:buChar char="•"/>
          </a:pPr>
          <a:r>
            <a:rPr lang="en-US" sz="1200" i="0" baseline="0">
              <a:solidFill>
                <a:sysClr val="windowText" lastClr="000000"/>
              </a:solidFill>
              <a:effectLst/>
              <a:latin typeface="+mn-lt"/>
              <a:ea typeface="+mn-ea"/>
              <a:cs typeface="+mn-cs"/>
            </a:rPr>
            <a:t>All or a portion of the "Net Savings" could occur with or without a C&amp;S Program depending on external factors.</a:t>
          </a:r>
          <a:endParaRPr lang="en-US" sz="1200" baseline="0">
            <a:solidFill>
              <a:sysClr val="windowText" lastClr="000000"/>
            </a:solidFill>
            <a:effectLst/>
            <a:latin typeface="+mn-lt"/>
            <a:ea typeface="+mn-ea"/>
            <a:cs typeface="+mn-cs"/>
          </a:endParaRPr>
        </a:p>
        <a:p>
          <a:pPr marL="171450" indent="-171450">
            <a:buFont typeface="Arial" panose="020B0604020202020204" pitchFamily="34" charset="0"/>
            <a:buChar char="•"/>
          </a:pPr>
          <a:endParaRPr lang="en-US" sz="1100">
            <a:solidFill>
              <a:sysClr val="windowText" lastClr="000000"/>
            </a:solidFill>
            <a:effectLst/>
            <a:latin typeface="+mn-lt"/>
            <a:ea typeface="+mn-ea"/>
            <a:cs typeface="+mn-cs"/>
          </a:endParaRPr>
        </a:p>
        <a:p>
          <a:pPr marL="171450" indent="-171450">
            <a:buFont typeface="Arial" panose="020B0604020202020204" pitchFamily="34" charset="0"/>
            <a:buChar char="•"/>
          </a:pPr>
          <a:endParaRPr lang="en-US" sz="1200" baseline="0">
            <a:solidFill>
              <a:sysClr val="windowText" lastClr="000000"/>
            </a:solidFill>
            <a:effectLst/>
            <a:latin typeface="+mn-lt"/>
            <a:ea typeface="+mn-ea"/>
            <a:cs typeface="+mn-cs"/>
          </a:endParaRPr>
        </a:p>
      </xdr:txBody>
    </xdr:sp>
    <xdr:clientData/>
  </xdr:twoCellAnchor>
  <xdr:twoCellAnchor editAs="oneCell">
    <xdr:from>
      <xdr:col>8</xdr:col>
      <xdr:colOff>25400</xdr:colOff>
      <xdr:row>1</xdr:row>
      <xdr:rowOff>36039</xdr:rowOff>
    </xdr:from>
    <xdr:to>
      <xdr:col>14</xdr:col>
      <xdr:colOff>270434</xdr:colOff>
      <xdr:row>8</xdr:row>
      <xdr:rowOff>273711</xdr:rowOff>
    </xdr:to>
    <xdr:pic>
      <xdr:nvPicPr>
        <xdr:cNvPr id="4" name="Content Placeholder 4">
          <a:extLst>
            <a:ext uri="{FF2B5EF4-FFF2-40B4-BE49-F238E27FC236}">
              <a16:creationId xmlns:a16="http://schemas.microsoft.com/office/drawing/2014/main" id="{3BAF0274-EE36-8E4E-8314-A7EB32E54976}"/>
            </a:ext>
          </a:extLst>
        </xdr:cNvPr>
        <xdr:cNvPicPr>
          <a:picLocks noGrp="1" noChangeAspect="1"/>
        </xdr:cNvPicPr>
      </xdr:nvPicPr>
      <xdr:blipFill>
        <a:blip xmlns:r="http://schemas.openxmlformats.org/officeDocument/2006/relationships" r:embed="rId2"/>
        <a:stretch>
          <a:fillRect/>
        </a:stretch>
      </xdr:blipFill>
      <xdr:spPr>
        <a:xfrm>
          <a:off x="10020300" y="340839"/>
          <a:ext cx="6658534" cy="2371272"/>
        </a:xfrm>
        <a:prstGeom prst="rect">
          <a:avLst/>
        </a:prstGeom>
      </xdr:spPr>
    </xdr:pic>
    <xdr:clientData/>
  </xdr:twoCellAnchor>
  <xdr:twoCellAnchor>
    <xdr:from>
      <xdr:col>8</xdr:col>
      <xdr:colOff>12700</xdr:colOff>
      <xdr:row>8</xdr:row>
      <xdr:rowOff>254000</xdr:rowOff>
    </xdr:from>
    <xdr:to>
      <xdr:col>11</xdr:col>
      <xdr:colOff>1079500</xdr:colOff>
      <xdr:row>9</xdr:row>
      <xdr:rowOff>210810</xdr:rowOff>
    </xdr:to>
    <xdr:sp macro="" textlink="">
      <xdr:nvSpPr>
        <xdr:cNvPr id="5" name="Rectangle 4">
          <a:extLst>
            <a:ext uri="{FF2B5EF4-FFF2-40B4-BE49-F238E27FC236}">
              <a16:creationId xmlns:a16="http://schemas.microsoft.com/office/drawing/2014/main" id="{38EED5F3-485D-4346-94B2-21DAE098662D}"/>
            </a:ext>
          </a:extLst>
        </xdr:cNvPr>
        <xdr:cNvSpPr/>
      </xdr:nvSpPr>
      <xdr:spPr>
        <a:xfrm>
          <a:off x="10007600" y="2692400"/>
          <a:ext cx="4191000" cy="26161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solidFill>
                <a:schemeClr val="tx1">
                  <a:lumMod val="50000"/>
                  <a:lumOff val="50000"/>
                </a:schemeClr>
              </a:solidFill>
            </a:rPr>
            <a:t>Source: DOE 2012. “Energy Efficiency Program Impact Evaluation Guide”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749300</xdr:colOff>
      <xdr:row>1</xdr:row>
      <xdr:rowOff>63500</xdr:rowOff>
    </xdr:from>
    <xdr:to>
      <xdr:col>7</xdr:col>
      <xdr:colOff>584200</xdr:colOff>
      <xdr:row>5</xdr:row>
      <xdr:rowOff>63500</xdr:rowOff>
    </xdr:to>
    <xdr:sp macro="" textlink="">
      <xdr:nvSpPr>
        <xdr:cNvPr id="2" name="TextBox 1">
          <a:extLst>
            <a:ext uri="{FF2B5EF4-FFF2-40B4-BE49-F238E27FC236}">
              <a16:creationId xmlns:a16="http://schemas.microsoft.com/office/drawing/2014/main" id="{D0731552-40FE-9849-B478-B49BB8D4E99B}"/>
            </a:ext>
          </a:extLst>
        </xdr:cNvPr>
        <xdr:cNvSpPr txBox="1"/>
      </xdr:nvSpPr>
      <xdr:spPr>
        <a:xfrm>
          <a:off x="749300" y="368300"/>
          <a:ext cx="8712200" cy="812800"/>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buFont typeface="Arial" panose="020B0604020202020204" pitchFamily="34" charset="0"/>
            <a:buChar char="•"/>
          </a:pPr>
          <a:r>
            <a:rPr lang="en-US" sz="1200">
              <a:solidFill>
                <a:sysClr val="windowText" lastClr="000000"/>
              </a:solidFill>
              <a:effectLst/>
              <a:latin typeface="+mn-lt"/>
              <a:ea typeface="+mn-ea"/>
              <a:cs typeface="+mn-cs"/>
            </a:rPr>
            <a:t>It’s important to note that C&amp;S savings don’t occur in the same year as the when the budget is spent. C&amp;S investments are often required for several years prior to achieving savings, but once savings are achieved, they persist for many years.  </a:t>
          </a:r>
        </a:p>
        <a:p>
          <a:pPr marL="171450" indent="-171450">
            <a:buFont typeface="Arial" panose="020B0604020202020204" pitchFamily="34" charset="0"/>
            <a:buChar char="•"/>
          </a:pPr>
          <a:r>
            <a:rPr lang="en-US" sz="1100">
              <a:solidFill>
                <a:sysClr val="windowText" lastClr="000000"/>
              </a:solidFill>
              <a:effectLst/>
              <a:latin typeface="+mn-lt"/>
              <a:ea typeface="+mn-ea"/>
              <a:cs typeface="+mn-cs"/>
            </a:rPr>
            <a:t>Note that the spending context values are only based on the "Net Program Savings" values in the "Output_Summary" tab.</a:t>
          </a:r>
        </a:p>
        <a:p>
          <a:pPr marL="171450" indent="-171450">
            <a:buFont typeface="Arial" panose="020B0604020202020204" pitchFamily="34" charset="0"/>
            <a:buChar char="•"/>
          </a:pPr>
          <a:r>
            <a:rPr lang="en-US" sz="1100" b="1">
              <a:solidFill>
                <a:sysClr val="windowText" lastClr="000000"/>
              </a:solidFill>
              <a:effectLst/>
              <a:latin typeface="+mn-lt"/>
              <a:ea typeface="+mn-ea"/>
              <a:cs typeface="+mn-cs"/>
            </a:rPr>
            <a:t>These values are not proposed</a:t>
          </a:r>
          <a:r>
            <a:rPr lang="en-US" sz="1100" b="1" baseline="0">
              <a:solidFill>
                <a:sysClr val="windowText" lastClr="000000"/>
              </a:solidFill>
              <a:effectLst/>
              <a:latin typeface="+mn-lt"/>
              <a:ea typeface="+mn-ea"/>
              <a:cs typeface="+mn-cs"/>
            </a:rPr>
            <a:t> budget values!</a:t>
          </a:r>
          <a:endParaRPr lang="en-US" sz="1100" b="1">
            <a:solidFill>
              <a:sysClr val="windowText" lastClr="000000"/>
            </a:solidFill>
            <a:effectLst/>
            <a:latin typeface="+mn-lt"/>
            <a:ea typeface="+mn-ea"/>
            <a:cs typeface="+mn-cs"/>
          </a:endParaRPr>
        </a:p>
        <a:p>
          <a:pPr marL="171450" indent="-171450">
            <a:buFont typeface="Arial" panose="020B0604020202020204" pitchFamily="34" charset="0"/>
            <a:buChar char="•"/>
          </a:pPr>
          <a:endParaRPr lang="en-US" sz="1200" baseline="0">
            <a:solidFill>
              <a:sysClr val="windowText" lastClr="000000"/>
            </a:solidFill>
            <a:effectLst/>
            <a:latin typeface="+mn-lt"/>
            <a:ea typeface="+mn-ea"/>
            <a:cs typeface="+mn-cs"/>
          </a:endParaRPr>
        </a:p>
      </xdr:txBody>
    </xdr:sp>
    <xdr:clientData/>
  </xdr:twoCellAnchor>
  <xdr:twoCellAnchor>
    <xdr:from>
      <xdr:col>5</xdr:col>
      <xdr:colOff>508000</xdr:colOff>
      <xdr:row>24</xdr:row>
      <xdr:rowOff>50800</xdr:rowOff>
    </xdr:from>
    <xdr:to>
      <xdr:col>21</xdr:col>
      <xdr:colOff>215900</xdr:colOff>
      <xdr:row>28</xdr:row>
      <xdr:rowOff>127000</xdr:rowOff>
    </xdr:to>
    <xdr:sp macro="" textlink="">
      <xdr:nvSpPr>
        <xdr:cNvPr id="3" name="TextBox 2">
          <a:extLst>
            <a:ext uri="{FF2B5EF4-FFF2-40B4-BE49-F238E27FC236}">
              <a16:creationId xmlns:a16="http://schemas.microsoft.com/office/drawing/2014/main" id="{5A1B79A2-0C29-CC47-9887-057E55FB2B31}"/>
            </a:ext>
          </a:extLst>
        </xdr:cNvPr>
        <xdr:cNvSpPr txBox="1"/>
      </xdr:nvSpPr>
      <xdr:spPr>
        <a:xfrm>
          <a:off x="7302500" y="5130800"/>
          <a:ext cx="16370300" cy="889000"/>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buFont typeface="Arial" panose="020B0604020202020204" pitchFamily="34" charset="0"/>
            <a:buChar char="•"/>
          </a:pPr>
          <a:r>
            <a:rPr lang="en-US" sz="1200">
              <a:solidFill>
                <a:sysClr val="windowText" lastClr="000000"/>
              </a:solidFill>
              <a:effectLst/>
              <a:latin typeface="+mn-lt"/>
              <a:ea typeface="+mn-ea"/>
              <a:cs typeface="+mn-cs"/>
            </a:rPr>
            <a:t>The MN Statewide AVG is from 2017 CIP reported values to shown for reference and what is used for caluculated the</a:t>
          </a:r>
          <a:r>
            <a:rPr lang="en-US" sz="1200" baseline="0">
              <a:solidFill>
                <a:sysClr val="windowText" lastClr="000000"/>
              </a:solidFill>
              <a:effectLst/>
              <a:latin typeface="+mn-lt"/>
              <a:ea typeface="+mn-ea"/>
              <a:cs typeface="+mn-cs"/>
            </a:rPr>
            <a:t> values in the tables above</a:t>
          </a:r>
          <a:r>
            <a:rPr lang="en-US" sz="1200">
              <a:solidFill>
                <a:sysClr val="windowText" lastClr="000000"/>
              </a:solidFill>
              <a:effectLst/>
              <a:latin typeface="+mn-lt"/>
              <a:ea typeface="+mn-ea"/>
              <a:cs typeface="+mn-cs"/>
            </a:rPr>
            <a:t>.</a:t>
          </a:r>
          <a:r>
            <a:rPr lang="en-US" sz="1200" baseline="0">
              <a:solidFill>
                <a:sysClr val="windowText" lastClr="000000"/>
              </a:solidFill>
              <a:effectLst/>
              <a:latin typeface="+mn-lt"/>
              <a:ea typeface="+mn-ea"/>
              <a:cs typeface="+mn-cs"/>
            </a:rPr>
            <a:t> See "Selectrion Tables," "Electric_CIP," and "Gas_CiP" tabs for sources.</a:t>
          </a:r>
        </a:p>
        <a:p>
          <a:pPr marL="171450" indent="-171450">
            <a:buFont typeface="Arial" panose="020B0604020202020204" pitchFamily="34" charset="0"/>
            <a:buChar char="•"/>
          </a:pPr>
          <a:r>
            <a:rPr lang="en-US" sz="1200" baseline="0">
              <a:solidFill>
                <a:sysClr val="windowText" lastClr="000000"/>
              </a:solidFill>
              <a:effectLst/>
              <a:latin typeface="+mn-lt"/>
              <a:ea typeface="+mn-ea"/>
              <a:cs typeface="+mn-cs"/>
            </a:rPr>
            <a:t>C&amp;S Programs in other states have been significantly more cost-effective compared to other programs. For example, LBNL estiamted that C&amp;S programs acheived a Program Administrator Cost of Savings Electricity at about 10% of the national average (a similar study is not availalbe for gas savings). However, a lot of the LBNL estiamte is based on California's C&amp;S program which is nearly two decades old. Thus, the 10% value may be optimistic for a new Minnesota program but estiamtes in the 25%-50% of historically CIP rates should be reasonable estiamtes. </a:t>
          </a:r>
          <a:endParaRPr lang="en-US" sz="1100">
            <a:solidFill>
              <a:sysClr val="windowText" lastClr="000000"/>
            </a:solidFill>
            <a:effectLst/>
            <a:latin typeface="+mn-lt"/>
            <a:ea typeface="+mn-ea"/>
            <a:cs typeface="+mn-cs"/>
          </a:endParaRPr>
        </a:p>
        <a:p>
          <a:pPr marL="171450" indent="-171450">
            <a:buFont typeface="Arial" panose="020B0604020202020204" pitchFamily="34" charset="0"/>
            <a:buChar char="•"/>
          </a:pPr>
          <a:endParaRPr lang="en-US" sz="1200" baseline="0">
            <a:solidFill>
              <a:sysClr val="windowText" lastClr="000000"/>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24</xdr:row>
      <xdr:rowOff>88900</xdr:rowOff>
    </xdr:from>
    <xdr:to>
      <xdr:col>11</xdr:col>
      <xdr:colOff>685800</xdr:colOff>
      <xdr:row>48</xdr:row>
      <xdr:rowOff>139700</xdr:rowOff>
    </xdr:to>
    <xdr:pic>
      <xdr:nvPicPr>
        <xdr:cNvPr id="3" name="Picture 2">
          <a:extLst>
            <a:ext uri="{FF2B5EF4-FFF2-40B4-BE49-F238E27FC236}">
              <a16:creationId xmlns:a16="http://schemas.microsoft.com/office/drawing/2014/main" id="{7BF63FCB-777B-7842-9382-5C45E4410142}"/>
            </a:ext>
          </a:extLst>
        </xdr:cNvPr>
        <xdr:cNvPicPr>
          <a:picLocks noChangeAspect="1"/>
        </xdr:cNvPicPr>
      </xdr:nvPicPr>
      <xdr:blipFill>
        <a:blip xmlns:r="http://schemas.openxmlformats.org/officeDocument/2006/relationships" r:embed="rId1"/>
        <a:stretch>
          <a:fillRect/>
        </a:stretch>
      </xdr:blipFill>
      <xdr:spPr>
        <a:xfrm>
          <a:off x="825500" y="5245100"/>
          <a:ext cx="10414000" cy="4940300"/>
        </a:xfrm>
        <a:prstGeom prst="rect">
          <a:avLst/>
        </a:prstGeom>
      </xdr:spPr>
    </xdr:pic>
    <xdr:clientData/>
  </xdr:twoCellAnchor>
  <xdr:twoCellAnchor>
    <xdr:from>
      <xdr:col>1</xdr:col>
      <xdr:colOff>177800</xdr:colOff>
      <xdr:row>49</xdr:row>
      <xdr:rowOff>25400</xdr:rowOff>
    </xdr:from>
    <xdr:to>
      <xdr:col>11</xdr:col>
      <xdr:colOff>533400</xdr:colOff>
      <xdr:row>73</xdr:row>
      <xdr:rowOff>114300</xdr:rowOff>
    </xdr:to>
    <xdr:sp macro="" textlink="">
      <xdr:nvSpPr>
        <xdr:cNvPr id="4" name="TextBox 3">
          <a:extLst>
            <a:ext uri="{FF2B5EF4-FFF2-40B4-BE49-F238E27FC236}">
              <a16:creationId xmlns:a16="http://schemas.microsoft.com/office/drawing/2014/main" id="{61F9734D-C59B-7141-9D1E-5EC27B9B670F}"/>
            </a:ext>
          </a:extLst>
        </xdr:cNvPr>
        <xdr:cNvSpPr txBox="1"/>
      </xdr:nvSpPr>
      <xdr:spPr>
        <a:xfrm>
          <a:off x="1003300" y="10337800"/>
          <a:ext cx="10083800" cy="4965700"/>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Potential Savings are based on the difference between the following two hypothetical scenarios (as depicted on the chart above):</a:t>
          </a:r>
        </a:p>
        <a:p>
          <a:r>
            <a:rPr lang="en-US" sz="1100">
              <a:solidFill>
                <a:schemeClr val="dk1"/>
              </a:solidFill>
              <a:effectLst/>
              <a:latin typeface="+mn-lt"/>
              <a:ea typeface="+mn-ea"/>
              <a:cs typeface="+mn-cs"/>
            </a:rPr>
            <a:t> </a:t>
          </a:r>
        </a:p>
        <a:p>
          <a:pPr marL="171450" lvl="0" indent="-171450">
            <a:buFont typeface="Arial" panose="020B0604020202020204" pitchFamily="34" charset="0"/>
            <a:buChar char="•"/>
          </a:pPr>
          <a:r>
            <a:rPr lang="en-US" sz="1100">
              <a:solidFill>
                <a:schemeClr val="dk1"/>
              </a:solidFill>
              <a:effectLst/>
              <a:latin typeface="+mn-lt"/>
              <a:ea typeface="+mn-ea"/>
              <a:cs typeface="+mn-cs"/>
            </a:rPr>
            <a:t>“MN Business-as-Usual” </a:t>
          </a:r>
        </a:p>
        <a:p>
          <a:pPr marL="171450" lvl="0" indent="-171450">
            <a:buFont typeface="Arial" panose="020B0604020202020204" pitchFamily="34" charset="0"/>
            <a:buChar char="•"/>
          </a:pPr>
          <a:r>
            <a:rPr lang="en-US" sz="1100">
              <a:solidFill>
                <a:schemeClr val="dk1"/>
              </a:solidFill>
              <a:effectLst/>
              <a:latin typeface="+mn-lt"/>
              <a:ea typeface="+mn-ea"/>
              <a:cs typeface="+mn-cs"/>
            </a:rPr>
            <a:t>“MN Accelerated Commercial Base Code (2036 Net-Zero)”</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“MN Business-as-Usual” scenario is assumed to continue on a six-year adoption cycle through 2050. The incremental improvements on the zEPI scale are based on historical ASHRAE trends and are shown without the effects of renewable energy. The New Buildings Institute (NBI) provides historic ASHRAE 90.1 zEPI scores from 2004 to 2013. Beyond 2013 we used the DOE Determination Studies to estimate zEPI for 2016; 2019 and 2022 were estimated from based on data presented by Richard Grave, CBSR (see slide 10 from R.Grave’s 7/31/2020 webinar presentation: https://www.mn-cs-roadmap.org). Beyond 2022, we estimated a 10% energy reduction per code cycle.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“MN Accelerated Commercial Base Code (2036 Net-Zero)” hypothetical scenario begins with the adoption of ASHRAE 90.1-2022 in 2024 and then follows a three-year adoption cycle. Updated energy efficiency code amendments and renewable energy components are added from 2027 onwards. The energy use delta between ASHRAE 90.1-2013 and 2016 was used as the basis for the savings calculations, which is based on the DOE Determination Studies weighted by building segment. Savings multipliers were applied to account for additional savings from updated code amendments to achieve necessary energy efficiency reduction targets while still encompassing a realistic amount of renewable energy production. Renewable energy is introduced in 2027 making up 8% of the total EUI reduction and then gradually increases per each three-year cycle. We assumed that the renewable energy percentage remains constant after the net-zero year 2036.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Savings fluctuate between each three-year code cycle due to the “MN Business-as-Usual” scenario shifting every six years, as well as the renewable energy percentage increasing every three years, which affect the amount of energy savings achieved for every three-year cycle.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As the DOE Determination Studies provided energy savings in total BTUs, we broke down the energy split between electric and gas based on current fuel split for MN documented by DOE. While it is dependent on the types of measures that future codes will update, and how much each individual element will affect gas or electric end use, we assumed that the gas/electric split in energy savings from code advancement for future years remains largely similar to recent code updates. Current codes suggest that there is less gas savings opportunities than electric, which contributes to the relatively low gas savings.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New construction and major renovation volume for the commercial sector was estimated based on 2018 Dodge data for Minnesota. This data included mid- and high-rise multifamily buildings over three stories which are subject to the commercial code. Commercial new construction growth rate was assumed to be 2%, based on the 2011 DOE Buildings Energy Data Book. </a:t>
          </a:r>
        </a:p>
        <a:p>
          <a:endParaRPr lang="en-US" sz="1100">
            <a:solidFill>
              <a:schemeClr val="dk1"/>
            </a:solidFill>
            <a:effectLst/>
            <a:latin typeface="+mn-lt"/>
            <a:ea typeface="+mn-ea"/>
            <a:cs typeface="+mn-cs"/>
          </a:endParaRPr>
        </a:p>
      </xdr:txBody>
    </xdr:sp>
    <xdr:clientData/>
  </xdr:twoCellAnchor>
  <xdr:twoCellAnchor>
    <xdr:from>
      <xdr:col>4</xdr:col>
      <xdr:colOff>279400</xdr:colOff>
      <xdr:row>0</xdr:row>
      <xdr:rowOff>127000</xdr:rowOff>
    </xdr:from>
    <xdr:to>
      <xdr:col>9</xdr:col>
      <xdr:colOff>266700</xdr:colOff>
      <xdr:row>1</xdr:row>
      <xdr:rowOff>88900</xdr:rowOff>
    </xdr:to>
    <xdr:sp macro="" textlink="">
      <xdr:nvSpPr>
        <xdr:cNvPr id="5" name="TextBox 4">
          <a:extLst>
            <a:ext uri="{FF2B5EF4-FFF2-40B4-BE49-F238E27FC236}">
              <a16:creationId xmlns:a16="http://schemas.microsoft.com/office/drawing/2014/main" id="{E7AA7E1A-38A3-5E46-AA40-CC6BC023795B}"/>
            </a:ext>
          </a:extLst>
        </xdr:cNvPr>
        <xdr:cNvSpPr txBox="1"/>
      </xdr:nvSpPr>
      <xdr:spPr>
        <a:xfrm>
          <a:off x="4229100" y="127000"/>
          <a:ext cx="4737100" cy="266700"/>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buFontTx/>
            <a:buNone/>
          </a:pPr>
          <a:r>
            <a:rPr lang="en-US" sz="1200" b="1">
              <a:solidFill>
                <a:schemeClr val="dk1"/>
              </a:solidFill>
              <a:effectLst/>
              <a:latin typeface="+mn-lt"/>
              <a:ea typeface="+mn-ea"/>
              <a:cs typeface="+mn-cs"/>
            </a:rPr>
            <a:t>See notes and figure below for details on initial savings assumptions</a:t>
          </a:r>
          <a:endParaRPr lang="en-US" sz="1200">
            <a:solidFill>
              <a:schemeClr val="dk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24</xdr:row>
      <xdr:rowOff>114300</xdr:rowOff>
    </xdr:from>
    <xdr:to>
      <xdr:col>12</xdr:col>
      <xdr:colOff>38100</xdr:colOff>
      <xdr:row>48</xdr:row>
      <xdr:rowOff>127000</xdr:rowOff>
    </xdr:to>
    <xdr:pic>
      <xdr:nvPicPr>
        <xdr:cNvPr id="3" name="Picture 2">
          <a:extLst>
            <a:ext uri="{FF2B5EF4-FFF2-40B4-BE49-F238E27FC236}">
              <a16:creationId xmlns:a16="http://schemas.microsoft.com/office/drawing/2014/main" id="{DD1A72A3-5722-174B-B480-952855335C8C}"/>
            </a:ext>
          </a:extLst>
        </xdr:cNvPr>
        <xdr:cNvPicPr>
          <a:picLocks noChangeAspect="1"/>
        </xdr:cNvPicPr>
      </xdr:nvPicPr>
      <xdr:blipFill>
        <a:blip xmlns:r="http://schemas.openxmlformats.org/officeDocument/2006/relationships" r:embed="rId1"/>
        <a:stretch>
          <a:fillRect/>
        </a:stretch>
      </xdr:blipFill>
      <xdr:spPr>
        <a:xfrm>
          <a:off x="825500" y="5334000"/>
          <a:ext cx="10693400" cy="4902200"/>
        </a:xfrm>
        <a:prstGeom prst="rect">
          <a:avLst/>
        </a:prstGeom>
      </xdr:spPr>
    </xdr:pic>
    <xdr:clientData/>
  </xdr:twoCellAnchor>
  <xdr:twoCellAnchor>
    <xdr:from>
      <xdr:col>1</xdr:col>
      <xdr:colOff>0</xdr:colOff>
      <xdr:row>49</xdr:row>
      <xdr:rowOff>0</xdr:rowOff>
    </xdr:from>
    <xdr:to>
      <xdr:col>11</xdr:col>
      <xdr:colOff>838200</xdr:colOff>
      <xdr:row>64</xdr:row>
      <xdr:rowOff>127000</xdr:rowOff>
    </xdr:to>
    <xdr:sp macro="" textlink="">
      <xdr:nvSpPr>
        <xdr:cNvPr id="4" name="TextBox 3">
          <a:extLst>
            <a:ext uri="{FF2B5EF4-FFF2-40B4-BE49-F238E27FC236}">
              <a16:creationId xmlns:a16="http://schemas.microsoft.com/office/drawing/2014/main" id="{77ED6D61-A706-174B-964A-75732D472DBE}"/>
            </a:ext>
          </a:extLst>
        </xdr:cNvPr>
        <xdr:cNvSpPr txBox="1"/>
      </xdr:nvSpPr>
      <xdr:spPr>
        <a:xfrm>
          <a:off x="825500" y="10236200"/>
          <a:ext cx="10566400" cy="3175000"/>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Potential Savings are based on the difference between the following two hypothetical scenarios (as depicted on the chart above):</a:t>
          </a:r>
        </a:p>
        <a:p>
          <a:r>
            <a:rPr lang="en-US" sz="1100">
              <a:solidFill>
                <a:schemeClr val="dk1"/>
              </a:solidFill>
              <a:effectLst/>
              <a:latin typeface="+mn-lt"/>
              <a:ea typeface="+mn-ea"/>
              <a:cs typeface="+mn-cs"/>
            </a:rPr>
            <a:t> </a:t>
          </a:r>
        </a:p>
        <a:p>
          <a:pPr marL="171450" lvl="0" indent="-171450">
            <a:buFont typeface="Arial" panose="020B0604020202020204" pitchFamily="34" charset="0"/>
            <a:buChar char="•"/>
          </a:pPr>
          <a:r>
            <a:rPr lang="en-US" sz="1100">
              <a:solidFill>
                <a:schemeClr val="dk1"/>
              </a:solidFill>
              <a:effectLst/>
              <a:latin typeface="+mn-lt"/>
              <a:ea typeface="+mn-ea"/>
              <a:cs typeface="+mn-cs"/>
            </a:rPr>
            <a:t>“MN Business as Usual” </a:t>
          </a:r>
        </a:p>
        <a:p>
          <a:pPr marL="171450" lvl="0" indent="-171450">
            <a:buFont typeface="Arial" panose="020B0604020202020204" pitchFamily="34" charset="0"/>
            <a:buChar char="•"/>
          </a:pPr>
          <a:r>
            <a:rPr lang="en-US" sz="1100">
              <a:solidFill>
                <a:schemeClr val="dk1"/>
              </a:solidFill>
              <a:effectLst/>
              <a:latin typeface="+mn-lt"/>
              <a:ea typeface="+mn-ea"/>
              <a:cs typeface="+mn-cs"/>
            </a:rPr>
            <a:t>“MN Accelerated Residential Base Code (2044 Net-Zero)”</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“MN Business-as-Usual” scenario assumes that IECC 2018 levels are adopted for the year 2023 and then continues a six-year IECC adoption cycle through 2050 without the effects of renewable energy. We assumed a 10% energy efficiency reduction per code cycle beyond IECC 2018, based on sources from the American Council for an Energy-Efficient Economy’s buildings program.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“MN Accelerated Residential Base Code (2044 Net-Zero)” hypothetical scenario begins with the adoption of IECC 2021 in 2023 and then follows a three-year adoption cycle. A renewable energy component would be added from 2026 onwards, starting from 5% of total EUI reduction and then gradually increasing every three-year cycle. The scenario assumes a 10% energy efficiency reduction per code cycle beyond IECC 2018</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Residential sector new construction volume was estimated based on 2017 MN Census Building Permits Survey data as well as the Minnesota Multifamily Rental Characterization Study </a:t>
          </a:r>
          <a:r>
            <a:rPr lang="en-US" sz="1100" u="none">
              <a:solidFill>
                <a:schemeClr val="dk1"/>
              </a:solidFill>
              <a:effectLst/>
              <a:latin typeface="+mn-lt"/>
              <a:ea typeface="+mn-ea"/>
              <a:cs typeface="+mn-cs"/>
            </a:rPr>
            <a:t>(See Pigg</a:t>
          </a:r>
          <a:r>
            <a:rPr lang="en-US" sz="1100" u="none" baseline="0">
              <a:solidFill>
                <a:schemeClr val="dk1"/>
              </a:solidFill>
              <a:effectLst/>
              <a:latin typeface="+mn-lt"/>
              <a:ea typeface="+mn-ea"/>
              <a:cs typeface="+mn-cs"/>
            </a:rPr>
            <a:t> 2013: </a:t>
          </a:r>
          <a:r>
            <a:rPr lang="en-US" sz="1100" u="sng">
              <a:solidFill>
                <a:schemeClr val="dk1"/>
              </a:solidFill>
              <a:effectLst/>
              <a:latin typeface="+mn-lt"/>
              <a:ea typeface="+mn-ea"/>
              <a:cs typeface="+mn-cs"/>
              <a:hlinkClick xmlns:r="http://schemas.openxmlformats.org/officeDocument/2006/relationships" r:id=""/>
            </a:rPr>
            <a:t>https://www.cards.commerce.state.mn.us/CARDS/security/search.do?method=showPoup&amp;documentId=%7B15E1DC52-AEA9-4562-B622-45FBD3713F4F%7D&amp;documentTitle=67915&amp;documentType=6</a:t>
          </a:r>
          <a:r>
            <a:rPr lang="en-US" sz="1100">
              <a:solidFill>
                <a:schemeClr val="dk1"/>
              </a:solidFill>
              <a:effectLst/>
              <a:latin typeface="+mn-lt"/>
              <a:ea typeface="+mn-ea"/>
              <a:cs typeface="+mn-cs"/>
            </a:rPr>
            <a:t>).  Single-family and low-rise multifamily buildings (three stories and under) are accounted for in the residential sector. Note that renovation construction volume is excluded since residential retrofits may not always be energy related. A 1.4% new construction growth rate was applied, based on the 2011 DOE Buildings Energy Data Book.</a:t>
          </a:r>
        </a:p>
      </xdr:txBody>
    </xdr:sp>
    <xdr:clientData/>
  </xdr:twoCellAnchor>
  <xdr:twoCellAnchor>
    <xdr:from>
      <xdr:col>4</xdr:col>
      <xdr:colOff>419100</xdr:colOff>
      <xdr:row>0</xdr:row>
      <xdr:rowOff>114300</xdr:rowOff>
    </xdr:from>
    <xdr:to>
      <xdr:col>9</xdr:col>
      <xdr:colOff>406400</xdr:colOff>
      <xdr:row>1</xdr:row>
      <xdr:rowOff>76200</xdr:rowOff>
    </xdr:to>
    <xdr:sp macro="" textlink="">
      <xdr:nvSpPr>
        <xdr:cNvPr id="5" name="TextBox 4">
          <a:extLst>
            <a:ext uri="{FF2B5EF4-FFF2-40B4-BE49-F238E27FC236}">
              <a16:creationId xmlns:a16="http://schemas.microsoft.com/office/drawing/2014/main" id="{C43D6EC9-1FA7-6E47-8E09-8949CEB58FB0}"/>
            </a:ext>
          </a:extLst>
        </xdr:cNvPr>
        <xdr:cNvSpPr txBox="1"/>
      </xdr:nvSpPr>
      <xdr:spPr>
        <a:xfrm>
          <a:off x="4368800" y="114300"/>
          <a:ext cx="4737100" cy="266700"/>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buFontTx/>
            <a:buNone/>
          </a:pPr>
          <a:r>
            <a:rPr lang="en-US" sz="1200" b="1">
              <a:solidFill>
                <a:schemeClr val="dk1"/>
              </a:solidFill>
              <a:effectLst/>
              <a:latin typeface="+mn-lt"/>
              <a:ea typeface="+mn-ea"/>
              <a:cs typeface="+mn-cs"/>
            </a:rPr>
            <a:t>See notes and figure below for details on initial savings assumptions</a:t>
          </a:r>
          <a:endParaRPr lang="en-US" sz="1200">
            <a:solidFill>
              <a:schemeClr val="dk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25400</xdr:colOff>
      <xdr:row>129</xdr:row>
      <xdr:rowOff>88900</xdr:rowOff>
    </xdr:from>
    <xdr:to>
      <xdr:col>4</xdr:col>
      <xdr:colOff>546100</xdr:colOff>
      <xdr:row>148</xdr:row>
      <xdr:rowOff>88900</xdr:rowOff>
    </xdr:to>
    <xdr:pic>
      <xdr:nvPicPr>
        <xdr:cNvPr id="3" name="Picture 2">
          <a:extLst>
            <a:ext uri="{FF2B5EF4-FFF2-40B4-BE49-F238E27FC236}">
              <a16:creationId xmlns:a16="http://schemas.microsoft.com/office/drawing/2014/main" id="{B89331E6-F169-264C-B3F0-9710932AB3EA}"/>
            </a:ext>
          </a:extLst>
        </xdr:cNvPr>
        <xdr:cNvPicPr>
          <a:picLocks noChangeAspect="1"/>
        </xdr:cNvPicPr>
      </xdr:nvPicPr>
      <xdr:blipFill>
        <a:blip xmlns:r="http://schemas.openxmlformats.org/officeDocument/2006/relationships" r:embed="rId1"/>
        <a:stretch>
          <a:fillRect/>
        </a:stretch>
      </xdr:blipFill>
      <xdr:spPr>
        <a:xfrm>
          <a:off x="850900" y="5245100"/>
          <a:ext cx="9258300" cy="4114800"/>
        </a:xfrm>
        <a:prstGeom prst="rect">
          <a:avLst/>
        </a:prstGeom>
      </xdr:spPr>
    </xdr:pic>
    <xdr:clientData/>
  </xdr:twoCellAnchor>
  <xdr:twoCellAnchor>
    <xdr:from>
      <xdr:col>1</xdr:col>
      <xdr:colOff>101600</xdr:colOff>
      <xdr:row>149</xdr:row>
      <xdr:rowOff>76200</xdr:rowOff>
    </xdr:from>
    <xdr:to>
      <xdr:col>6</xdr:col>
      <xdr:colOff>825500</xdr:colOff>
      <xdr:row>166</xdr:row>
      <xdr:rowOff>190500</xdr:rowOff>
    </xdr:to>
    <xdr:sp macro="" textlink="">
      <xdr:nvSpPr>
        <xdr:cNvPr id="4" name="TextBox 3">
          <a:extLst>
            <a:ext uri="{FF2B5EF4-FFF2-40B4-BE49-F238E27FC236}">
              <a16:creationId xmlns:a16="http://schemas.microsoft.com/office/drawing/2014/main" id="{8318DDCE-9C35-8B43-B09F-4130336A7CD7}"/>
            </a:ext>
          </a:extLst>
        </xdr:cNvPr>
        <xdr:cNvSpPr txBox="1"/>
      </xdr:nvSpPr>
      <xdr:spPr>
        <a:xfrm>
          <a:off x="927100" y="32207200"/>
          <a:ext cx="11430000" cy="3568700"/>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buFontTx/>
            <a:buNone/>
          </a:pPr>
          <a:r>
            <a:rPr lang="en-US" sz="1200" b="1">
              <a:solidFill>
                <a:schemeClr val="dk1"/>
              </a:solidFill>
              <a:effectLst/>
              <a:latin typeface="+mn-lt"/>
              <a:ea typeface="+mn-ea"/>
              <a:cs typeface="+mn-cs"/>
            </a:rPr>
            <a:t>NOTES ON TABLE ABOVE AND</a:t>
          </a:r>
          <a:r>
            <a:rPr lang="en-US" sz="1200" b="1" baseline="0">
              <a:solidFill>
                <a:schemeClr val="dk1"/>
              </a:solidFill>
              <a:effectLst/>
              <a:latin typeface="+mn-lt"/>
              <a:ea typeface="+mn-ea"/>
              <a:cs typeface="+mn-cs"/>
            </a:rPr>
            <a:t> 2020 CARD GRANT PROJECTS</a:t>
          </a:r>
          <a:r>
            <a:rPr lang="en-US" sz="1200" b="1">
              <a:solidFill>
                <a:schemeClr val="dk1"/>
              </a:solidFill>
              <a:effectLst/>
              <a:latin typeface="+mn-lt"/>
              <a:ea typeface="+mn-ea"/>
              <a:cs typeface="+mn-cs"/>
            </a:rPr>
            <a:t>:</a:t>
          </a:r>
        </a:p>
        <a:p>
          <a:pPr marL="171450" indent="-171450">
            <a:buFont typeface="Arial" panose="020B0604020202020204" pitchFamily="34" charset="0"/>
            <a:buChar char="•"/>
          </a:pPr>
          <a:r>
            <a:rPr lang="en-US" sz="1200">
              <a:solidFill>
                <a:schemeClr val="dk1"/>
              </a:solidFill>
              <a:effectLst/>
              <a:latin typeface="+mn-lt"/>
              <a:ea typeface="+mn-ea"/>
              <a:cs typeface="+mn-cs"/>
            </a:rPr>
            <a:t>Table</a:t>
          </a:r>
          <a:r>
            <a:rPr lang="en-US" sz="1200" baseline="0">
              <a:solidFill>
                <a:schemeClr val="dk1"/>
              </a:solidFill>
              <a:effectLst/>
              <a:latin typeface="+mn-lt"/>
              <a:ea typeface="+mn-ea"/>
              <a:cs typeface="+mn-cs"/>
            </a:rPr>
            <a:t> above is f</a:t>
          </a:r>
          <a:r>
            <a:rPr lang="en-US" sz="1200">
              <a:solidFill>
                <a:schemeClr val="dk1"/>
              </a:solidFill>
              <a:effectLst/>
              <a:latin typeface="+mn-lt"/>
              <a:ea typeface="+mn-ea"/>
              <a:cs typeface="+mn-cs"/>
            </a:rPr>
            <a:t>rom the CARD grant</a:t>
          </a:r>
          <a:r>
            <a:rPr lang="en-US" sz="1200" baseline="0">
              <a:solidFill>
                <a:schemeClr val="dk1"/>
              </a:solidFill>
              <a:effectLst/>
              <a:latin typeface="+mn-lt"/>
              <a:ea typeface="+mn-ea"/>
              <a:cs typeface="+mn-cs"/>
            </a:rPr>
            <a:t> report</a:t>
          </a:r>
          <a:r>
            <a:rPr lang="en-US" sz="1200">
              <a:solidFill>
                <a:schemeClr val="dk1"/>
              </a:solidFill>
              <a:effectLst/>
              <a:latin typeface="+mn-lt"/>
              <a:ea typeface="+mn-ea"/>
              <a:cs typeface="+mn-cs"/>
            </a:rPr>
            <a:t> on commercial sector compliance, led by Slipstream.</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Slipstream gathered energy code compliance data for 78 new construction and major renovation building projects that permitted under the 2015 MN Commercial Energy Code. The projects spanned four major building segment groups including high-rise multifamily, office, food service and retail, and education and other. We collected data through detailed plan review and on-site verification, and applied regression models to calculate the lost energy and cost savings relative to energy code non-compliance. We weighted the compliance rate and lost savings by MN population based on square feet, and extrapolated to statewide. MN population data is based on Dodge data limited to one year (2018) of commercial construction starts.</a:t>
          </a:r>
        </a:p>
        <a:p>
          <a:pPr marL="171450" indent="-171450">
            <a:buFont typeface="Arial" panose="020B0604020202020204" pitchFamily="34" charset="0"/>
            <a:buChar char="•"/>
          </a:pPr>
          <a:r>
            <a:rPr lang="en-US" sz="1200">
              <a:solidFill>
                <a:schemeClr val="dk1"/>
              </a:solidFill>
              <a:effectLst/>
              <a:latin typeface="+mn-lt"/>
              <a:ea typeface="+mn-ea"/>
              <a:cs typeface="+mn-cs"/>
            </a:rPr>
            <a:t>The table above represents the total savings going from current compliance rates (~80%) up to full compliance. From that standpoint, the full savings would be a very optimistic estimate for achievable program potential (i.e.,</a:t>
          </a:r>
          <a:r>
            <a:rPr lang="en-US" sz="1200" baseline="0">
              <a:solidFill>
                <a:schemeClr val="dk1"/>
              </a:solidFill>
              <a:effectLst/>
              <a:latin typeface="+mn-lt"/>
              <a:ea typeface="+mn-ea"/>
              <a:cs typeface="+mn-cs"/>
            </a:rPr>
            <a:t> a Technical Potential). The savings </a:t>
          </a:r>
          <a:r>
            <a:rPr lang="en-US" sz="1200">
              <a:solidFill>
                <a:schemeClr val="dk1"/>
              </a:solidFill>
              <a:effectLst/>
              <a:latin typeface="+mn-lt"/>
              <a:ea typeface="+mn-ea"/>
              <a:cs typeface="+mn-cs"/>
            </a:rPr>
            <a:t>may be nearly double what you’d actually be able to achieve with a modest program. </a:t>
          </a:r>
        </a:p>
        <a:p>
          <a:pPr marL="171450" indent="-171450">
            <a:buFont typeface="Arial" panose="020B0604020202020204" pitchFamily="34" charset="0"/>
            <a:buChar char="•"/>
          </a:pPr>
          <a:r>
            <a:rPr lang="en-US" sz="1200">
              <a:solidFill>
                <a:schemeClr val="dk1"/>
              </a:solidFill>
              <a:effectLst/>
              <a:latin typeface="+mn-lt"/>
              <a:ea typeface="+mn-ea"/>
              <a:cs typeface="+mn-cs"/>
            </a:rPr>
            <a:t>These savings numbers are for the most common building types in new construction and major renovation, the “other” category encompasses public assembly, public order and religious facilities. They do not include a few of the least common new construction building types such as labs and supermarkets. From that standpoint they are slightly conservative by 10-20% for total savings potential.</a:t>
          </a:r>
        </a:p>
        <a:p>
          <a:pPr marL="171450" indent="-171450">
            <a:buFont typeface="Arial" panose="020B0604020202020204" pitchFamily="34" charset="0"/>
            <a:buChar char="•"/>
          </a:pPr>
          <a:r>
            <a:rPr lang="en-US" sz="1200">
              <a:solidFill>
                <a:schemeClr val="dk1"/>
              </a:solidFill>
              <a:effectLst/>
              <a:latin typeface="+mn-lt"/>
              <a:ea typeface="+mn-ea"/>
              <a:cs typeface="+mn-cs"/>
            </a:rPr>
            <a:t>For Scenario</a:t>
          </a:r>
          <a:r>
            <a:rPr lang="en-US" sz="1200" baseline="0">
              <a:solidFill>
                <a:schemeClr val="dk1"/>
              </a:solidFill>
              <a:effectLst/>
              <a:latin typeface="+mn-lt"/>
              <a:ea typeface="+mn-ea"/>
              <a:cs typeface="+mn-cs"/>
            </a:rPr>
            <a:t> A, compliance improvement savings are not given for residential. The 2020 Minnesota Residential Baseline study found that most single-family homes in Minnesota being built above prescriptive energy code. Though many homes in the study had at least one item that was not up to prescriptive energy code, these elements generally had very minimal energy impact.</a:t>
          </a:r>
        </a:p>
        <a:p>
          <a:pPr marL="171450" indent="-171450">
            <a:buFont typeface="Arial" panose="020B0604020202020204" pitchFamily="34" charset="0"/>
            <a:buChar char="•"/>
          </a:pPr>
          <a:r>
            <a:rPr lang="en-US" sz="1200" baseline="0">
              <a:solidFill>
                <a:schemeClr val="dk1"/>
              </a:solidFill>
              <a:effectLst/>
              <a:latin typeface="+mn-lt"/>
              <a:ea typeface="+mn-ea"/>
              <a:cs typeface="+mn-cs"/>
            </a:rPr>
            <a:t>Sources and further reading:</a:t>
          </a:r>
        </a:p>
        <a:p>
          <a:pPr marL="628650" lvl="1" indent="-171450">
            <a:buFont typeface="Arial" panose="020B0604020202020204" pitchFamily="34" charset="0"/>
            <a:buChar char="•"/>
          </a:pPr>
          <a:r>
            <a:rPr lang="en-US" sz="1200">
              <a:solidFill>
                <a:schemeClr val="dk1"/>
              </a:solidFill>
              <a:effectLst/>
              <a:latin typeface="+mn-lt"/>
              <a:ea typeface="+mn-ea"/>
              <a:cs typeface="+mn-cs"/>
            </a:rPr>
            <a:t>Commercial study: https://slipstreaminc.org/research/codes-push-building-performance-forward-efficiency-programs-dont-need-be-left-behind </a:t>
          </a:r>
        </a:p>
        <a:p>
          <a:pPr marL="628650" lvl="1" indent="-171450">
            <a:buFont typeface="Arial" panose="020B0604020202020204" pitchFamily="34" charset="0"/>
            <a:buChar char="•"/>
          </a:pPr>
          <a:r>
            <a:rPr lang="en-US" sz="1200">
              <a:solidFill>
                <a:schemeClr val="dk1"/>
              </a:solidFill>
              <a:effectLst/>
              <a:latin typeface="+mn-lt"/>
              <a:ea typeface="+mn-ea"/>
              <a:cs typeface="+mn-cs"/>
            </a:rPr>
            <a:t>Residential study: https://slipstreaminc.org/research/energy-and-new-homes-minnesota </a:t>
          </a:r>
        </a:p>
        <a:p>
          <a:pPr marL="171450" indent="-171450">
            <a:buFont typeface="Arial" panose="020B0604020202020204" pitchFamily="34" charset="0"/>
            <a:buChar char="•"/>
          </a:pPr>
          <a:endParaRPr lang="en-US" sz="1200">
            <a:solidFill>
              <a:schemeClr val="dk1"/>
            </a:solidFill>
            <a:effectLst/>
            <a:latin typeface="+mn-lt"/>
            <a:ea typeface="+mn-ea"/>
            <a:cs typeface="+mn-cs"/>
          </a:endParaRPr>
        </a:p>
      </xdr:txBody>
    </xdr:sp>
    <xdr:clientData/>
  </xdr:twoCellAnchor>
  <xdr:twoCellAnchor>
    <xdr:from>
      <xdr:col>5</xdr:col>
      <xdr:colOff>215900</xdr:colOff>
      <xdr:row>35</xdr:row>
      <xdr:rowOff>50800</xdr:rowOff>
    </xdr:from>
    <xdr:to>
      <xdr:col>10</xdr:col>
      <xdr:colOff>317500</xdr:colOff>
      <xdr:row>37</xdr:row>
      <xdr:rowOff>152400</xdr:rowOff>
    </xdr:to>
    <xdr:sp macro="" textlink="">
      <xdr:nvSpPr>
        <xdr:cNvPr id="5" name="TextBox 4">
          <a:extLst>
            <a:ext uri="{FF2B5EF4-FFF2-40B4-BE49-F238E27FC236}">
              <a16:creationId xmlns:a16="http://schemas.microsoft.com/office/drawing/2014/main" id="{833047B4-5E1D-C048-8CA5-BA112A8B0F31}"/>
            </a:ext>
          </a:extLst>
        </xdr:cNvPr>
        <xdr:cNvSpPr txBox="1"/>
      </xdr:nvSpPr>
      <xdr:spPr>
        <a:xfrm>
          <a:off x="10820400" y="7569200"/>
          <a:ext cx="4737100" cy="546100"/>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buFontTx/>
            <a:buNone/>
          </a:pPr>
          <a:r>
            <a:rPr lang="en-US" sz="1200" b="1">
              <a:solidFill>
                <a:schemeClr val="dk1"/>
              </a:solidFill>
              <a:effectLst/>
              <a:latin typeface="+mn-lt"/>
              <a:ea typeface="+mn-ea"/>
              <a:cs typeface="+mn-cs"/>
            </a:rPr>
            <a:t>See notes and table below for details on Scenario A assumptoins.</a:t>
          </a:r>
          <a:endParaRPr lang="en-US" sz="1200">
            <a:solidFill>
              <a:schemeClr val="dk1"/>
            </a:solidFill>
            <a:effectLst/>
            <a:latin typeface="+mn-lt"/>
            <a:ea typeface="+mn-ea"/>
            <a:cs typeface="+mn-cs"/>
          </a:endParaRPr>
        </a:p>
      </xdr:txBody>
    </xdr:sp>
    <xdr:clientData/>
  </xdr:twoCellAnchor>
  <xdr:twoCellAnchor>
    <xdr:from>
      <xdr:col>5</xdr:col>
      <xdr:colOff>342900</xdr:colOff>
      <xdr:row>66</xdr:row>
      <xdr:rowOff>127000</xdr:rowOff>
    </xdr:from>
    <xdr:to>
      <xdr:col>15</xdr:col>
      <xdr:colOff>914400</xdr:colOff>
      <xdr:row>69</xdr:row>
      <xdr:rowOff>25400</xdr:rowOff>
    </xdr:to>
    <xdr:sp macro="" textlink="">
      <xdr:nvSpPr>
        <xdr:cNvPr id="6" name="TextBox 5">
          <a:extLst>
            <a:ext uri="{FF2B5EF4-FFF2-40B4-BE49-F238E27FC236}">
              <a16:creationId xmlns:a16="http://schemas.microsoft.com/office/drawing/2014/main" id="{6197DE6F-0710-2547-A934-5D23756F3648}"/>
            </a:ext>
          </a:extLst>
        </xdr:cNvPr>
        <xdr:cNvSpPr txBox="1"/>
      </xdr:nvSpPr>
      <xdr:spPr>
        <a:xfrm>
          <a:off x="10947400" y="14338300"/>
          <a:ext cx="9842500" cy="546100"/>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buFontTx/>
            <a:buNone/>
          </a:pPr>
          <a:r>
            <a:rPr lang="en-US" sz="1200" b="1">
              <a:solidFill>
                <a:schemeClr val="dk1"/>
              </a:solidFill>
              <a:effectLst/>
              <a:latin typeface="+mn-lt"/>
              <a:ea typeface="+mn-ea"/>
              <a:cs typeface="+mn-cs"/>
            </a:rPr>
            <a:t>Scenario B is caluculated based on the difference between</a:t>
          </a:r>
          <a:r>
            <a:rPr lang="en-US" sz="1200" b="1" baseline="0">
              <a:solidFill>
                <a:schemeClr val="dk1"/>
              </a:solidFill>
              <a:effectLst/>
              <a:latin typeface="+mn-lt"/>
              <a:ea typeface="+mn-ea"/>
              <a:cs typeface="+mn-cs"/>
            </a:rPr>
            <a:t> the "Potential Energy Savings" and "Gross Energy Savings" in the "Output_Summary" tab.</a:t>
          </a:r>
          <a:endParaRPr lang="en-US" sz="1200">
            <a:solidFill>
              <a:schemeClr val="dk1"/>
            </a:solidFill>
            <a:effectLst/>
            <a:latin typeface="+mn-lt"/>
            <a:ea typeface="+mn-ea"/>
            <a:cs typeface="+mn-cs"/>
          </a:endParaRPr>
        </a:p>
      </xdr:txBody>
    </xdr:sp>
    <xdr:clientData/>
  </xdr:twoCellAnchor>
  <xdr:twoCellAnchor>
    <xdr:from>
      <xdr:col>5</xdr:col>
      <xdr:colOff>546100</xdr:colOff>
      <xdr:row>97</xdr:row>
      <xdr:rowOff>88900</xdr:rowOff>
    </xdr:from>
    <xdr:to>
      <xdr:col>9</xdr:col>
      <xdr:colOff>50800</xdr:colOff>
      <xdr:row>99</xdr:row>
      <xdr:rowOff>190500</xdr:rowOff>
    </xdr:to>
    <xdr:sp macro="" textlink="">
      <xdr:nvSpPr>
        <xdr:cNvPr id="7" name="TextBox 6">
          <a:extLst>
            <a:ext uri="{FF2B5EF4-FFF2-40B4-BE49-F238E27FC236}">
              <a16:creationId xmlns:a16="http://schemas.microsoft.com/office/drawing/2014/main" id="{B12FC94D-579E-9242-B1F3-3CBA05027691}"/>
            </a:ext>
          </a:extLst>
        </xdr:cNvPr>
        <xdr:cNvSpPr txBox="1"/>
      </xdr:nvSpPr>
      <xdr:spPr>
        <a:xfrm>
          <a:off x="11150600" y="20993100"/>
          <a:ext cx="3213100" cy="546100"/>
        </a:xfrm>
        <a:prstGeom prst="rect">
          <a:avLst/>
        </a:prstGeom>
        <a:solidFill>
          <a:schemeClr val="bg1"/>
        </a:solidFill>
        <a:ln w="9525" cmpd="sng">
          <a:solidFill>
            <a:srgbClr val="78BF2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buFontTx/>
            <a:buNone/>
          </a:pPr>
          <a:r>
            <a:rPr lang="en-US" sz="1200" b="1">
              <a:solidFill>
                <a:schemeClr val="dk1"/>
              </a:solidFill>
              <a:effectLst/>
              <a:latin typeface="+mn-lt"/>
              <a:ea typeface="+mn-ea"/>
              <a:cs typeface="+mn-cs"/>
            </a:rPr>
            <a:t>Scenario C</a:t>
          </a:r>
          <a:r>
            <a:rPr lang="en-US" sz="1200" b="1" baseline="0">
              <a:solidFill>
                <a:schemeClr val="dk1"/>
              </a:solidFill>
              <a:effectLst/>
              <a:latin typeface="+mn-lt"/>
              <a:ea typeface="+mn-ea"/>
              <a:cs typeface="+mn-cs"/>
            </a:rPr>
            <a:t> is for customized user inputs.</a:t>
          </a:r>
          <a:endParaRPr lang="en-US" sz="1200">
            <a:solidFill>
              <a:schemeClr val="dk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88900</xdr:colOff>
      <xdr:row>18</xdr:row>
      <xdr:rowOff>43770</xdr:rowOff>
    </xdr:from>
    <xdr:to>
      <xdr:col>14</xdr:col>
      <xdr:colOff>685800</xdr:colOff>
      <xdr:row>36</xdr:row>
      <xdr:rowOff>101600</xdr:rowOff>
    </xdr:to>
    <xdr:pic>
      <xdr:nvPicPr>
        <xdr:cNvPr id="2" name="Picture 1">
          <a:extLst>
            <a:ext uri="{FF2B5EF4-FFF2-40B4-BE49-F238E27FC236}">
              <a16:creationId xmlns:a16="http://schemas.microsoft.com/office/drawing/2014/main" id="{9D2AB256-DB8B-7A43-9FB8-57425FCE4260}"/>
            </a:ext>
          </a:extLst>
        </xdr:cNvPr>
        <xdr:cNvPicPr>
          <a:picLocks noChangeAspect="1"/>
        </xdr:cNvPicPr>
      </xdr:nvPicPr>
      <xdr:blipFill>
        <a:blip xmlns:r="http://schemas.openxmlformats.org/officeDocument/2006/relationships" r:embed="rId1"/>
        <a:stretch>
          <a:fillRect/>
        </a:stretch>
      </xdr:blipFill>
      <xdr:spPr>
        <a:xfrm>
          <a:off x="3924300" y="3752170"/>
          <a:ext cx="9677400" cy="3715430"/>
        </a:xfrm>
        <a:prstGeom prst="rect">
          <a:avLst/>
        </a:prstGeom>
      </xdr:spPr>
    </xdr:pic>
    <xdr:clientData/>
  </xdr:twoCellAnchor>
  <xdr:twoCellAnchor editAs="oneCell">
    <xdr:from>
      <xdr:col>3</xdr:col>
      <xdr:colOff>63500</xdr:colOff>
      <xdr:row>39</xdr:row>
      <xdr:rowOff>114300</xdr:rowOff>
    </xdr:from>
    <xdr:to>
      <xdr:col>18</xdr:col>
      <xdr:colOff>533400</xdr:colOff>
      <xdr:row>48</xdr:row>
      <xdr:rowOff>139700</xdr:rowOff>
    </xdr:to>
    <xdr:pic>
      <xdr:nvPicPr>
        <xdr:cNvPr id="3" name="Picture 2">
          <a:extLst>
            <a:ext uri="{FF2B5EF4-FFF2-40B4-BE49-F238E27FC236}">
              <a16:creationId xmlns:a16="http://schemas.microsoft.com/office/drawing/2014/main" id="{D2D8FDB8-9774-D24F-8004-BF68ADF6088C}"/>
            </a:ext>
          </a:extLst>
        </xdr:cNvPr>
        <xdr:cNvPicPr>
          <a:picLocks noChangeAspect="1"/>
        </xdr:cNvPicPr>
      </xdr:nvPicPr>
      <xdr:blipFill>
        <a:blip xmlns:r="http://schemas.openxmlformats.org/officeDocument/2006/relationships" r:embed="rId2"/>
        <a:stretch>
          <a:fillRect/>
        </a:stretch>
      </xdr:blipFill>
      <xdr:spPr>
        <a:xfrm>
          <a:off x="3898900" y="8089900"/>
          <a:ext cx="12852400" cy="1854200"/>
        </a:xfrm>
        <a:prstGeom prst="rect">
          <a:avLst/>
        </a:prstGeom>
      </xdr:spPr>
    </xdr:pic>
    <xdr:clientData/>
  </xdr:twoCellAnchor>
  <xdr:twoCellAnchor editAs="oneCell">
    <xdr:from>
      <xdr:col>3</xdr:col>
      <xdr:colOff>203200</xdr:colOff>
      <xdr:row>51</xdr:row>
      <xdr:rowOff>109046</xdr:rowOff>
    </xdr:from>
    <xdr:to>
      <xdr:col>15</xdr:col>
      <xdr:colOff>723900</xdr:colOff>
      <xdr:row>80</xdr:row>
      <xdr:rowOff>114299</xdr:rowOff>
    </xdr:to>
    <xdr:pic>
      <xdr:nvPicPr>
        <xdr:cNvPr id="4" name="Picture 3">
          <a:extLst>
            <a:ext uri="{FF2B5EF4-FFF2-40B4-BE49-F238E27FC236}">
              <a16:creationId xmlns:a16="http://schemas.microsoft.com/office/drawing/2014/main" id="{2F6FA05D-81F0-2B4C-ADA0-6EAC5A191ACC}"/>
            </a:ext>
          </a:extLst>
        </xdr:cNvPr>
        <xdr:cNvPicPr>
          <a:picLocks noChangeAspect="1"/>
        </xdr:cNvPicPr>
      </xdr:nvPicPr>
      <xdr:blipFill>
        <a:blip xmlns:r="http://schemas.openxmlformats.org/officeDocument/2006/relationships" r:embed="rId3"/>
        <a:stretch>
          <a:fillRect/>
        </a:stretch>
      </xdr:blipFill>
      <xdr:spPr>
        <a:xfrm>
          <a:off x="3124200" y="10878646"/>
          <a:ext cx="10426700" cy="5898053"/>
        </a:xfrm>
        <a:prstGeom prst="rect">
          <a:avLst/>
        </a:prstGeom>
      </xdr:spPr>
    </xdr:pic>
    <xdr:clientData/>
  </xdr:twoCellAnchor>
  <xdr:twoCellAnchor editAs="oneCell">
    <xdr:from>
      <xdr:col>3</xdr:col>
      <xdr:colOff>228600</xdr:colOff>
      <xdr:row>81</xdr:row>
      <xdr:rowOff>101600</xdr:rowOff>
    </xdr:from>
    <xdr:to>
      <xdr:col>16</xdr:col>
      <xdr:colOff>482600</xdr:colOff>
      <xdr:row>112</xdr:row>
      <xdr:rowOff>63500</xdr:rowOff>
    </xdr:to>
    <xdr:pic>
      <xdr:nvPicPr>
        <xdr:cNvPr id="5" name="Picture 4">
          <a:extLst>
            <a:ext uri="{FF2B5EF4-FFF2-40B4-BE49-F238E27FC236}">
              <a16:creationId xmlns:a16="http://schemas.microsoft.com/office/drawing/2014/main" id="{D9DD459D-CDBA-FF48-BA7C-D023AEBA3351}"/>
            </a:ext>
          </a:extLst>
        </xdr:cNvPr>
        <xdr:cNvPicPr>
          <a:picLocks noChangeAspect="1"/>
        </xdr:cNvPicPr>
      </xdr:nvPicPr>
      <xdr:blipFill>
        <a:blip xmlns:r="http://schemas.openxmlformats.org/officeDocument/2006/relationships" r:embed="rId4"/>
        <a:stretch>
          <a:fillRect/>
        </a:stretch>
      </xdr:blipFill>
      <xdr:spPr>
        <a:xfrm>
          <a:off x="3149600" y="16967200"/>
          <a:ext cx="10985500" cy="626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Jon/AppData/Local/Microsoft/Windows/INetCache/Content.Outlook/SRENMUUC/Standards_Comparison_v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ookup"/>
      <sheetName val="Constants"/>
      <sheetName val="2019Std"/>
      <sheetName val="2019NoPV"/>
      <sheetName val="2016Std16"/>
      <sheetName val="2016Std"/>
      <sheetName val="2013Std13"/>
      <sheetName val="2013Std"/>
      <sheetName val="2008Std"/>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persons/person.xml><?xml version="1.0" encoding="utf-8"?>
<personList xmlns="http://schemas.microsoft.com/office/spreadsheetml/2018/threadedcomments" xmlns:x="http://schemas.openxmlformats.org/spreadsheetml/2006/main">
  <person displayName="Alex Chase" id="{6B8935C2-CA78-024E-AA5C-AAEA61E2D95F}" userId="S::alexchase@2050partners.com::7cba66c6-e558-480a-a4f3-ee2ad8afbcb6" providerId="AD"/>
</personList>
</file>

<file path=xl/theme/theme1.xml><?xml version="1.0" encoding="utf-8"?>
<a:theme xmlns:a="http://schemas.openxmlformats.org/drawingml/2006/main" name="2050 Theme">
  <a:themeElements>
    <a:clrScheme name="2050 Colors">
      <a:dk1>
        <a:srgbClr val="000000"/>
      </a:dk1>
      <a:lt1>
        <a:srgbClr val="FFFFFF"/>
      </a:lt1>
      <a:dk2>
        <a:srgbClr val="5D5D5D"/>
      </a:dk2>
      <a:lt2>
        <a:srgbClr val="FFFFFF"/>
      </a:lt2>
      <a:accent1>
        <a:srgbClr val="FF650A"/>
      </a:accent1>
      <a:accent2>
        <a:srgbClr val="BD582C"/>
      </a:accent2>
      <a:accent3>
        <a:srgbClr val="865640"/>
      </a:accent3>
      <a:accent4>
        <a:srgbClr val="9B8357"/>
      </a:accent4>
      <a:accent5>
        <a:srgbClr val="C2BC80"/>
      </a:accent5>
      <a:accent6>
        <a:srgbClr val="94A088"/>
      </a:accent6>
      <a:hlink>
        <a:srgbClr val="2998E3"/>
      </a:hlink>
      <a:folHlink>
        <a:srgbClr val="8C8C8C"/>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2050 Theme" id="{3A998C69-BB00-F445-A482-C4CFE60681CD}" vid="{DE70AD6A-E29B-BF47-A0B4-5A5E562B661B}"/>
    </a:ext>
  </a:extLst>
</a:theme>
</file>

<file path=xl/threadedComments/threadedComment1.xml><?xml version="1.0" encoding="utf-8"?>
<ThreadedComments xmlns="http://schemas.microsoft.com/office/spreadsheetml/2018/threadedcomments" xmlns:x="http://schemas.openxmlformats.org/spreadsheetml/2006/main">
  <threadedComment ref="B9" dT="2020-10-20T05:16:39.57" personId="{6B8935C2-CA78-024E-AA5C-AAEA61E2D95F}" id="{93308A14-CF34-6D46-8274-0D8840DBEB22}">
    <text>Only includes 1st year savings for buildings built in a the respective year</text>
  </threadedComment>
  <threadedComment ref="E12" dT="2020-10-20T04:23:59.68" personId="{6B8935C2-CA78-024E-AA5C-AAEA61E2D95F}" id="{380AC667-E191-7C4C-BBE5-D26D8F4D32EE}">
    <text>See Roadmap Report for methodology. Savings compared to “BAU”</text>
  </threadedComment>
  <threadedComment ref="B16" dT="2020-10-20T05:16:39.57" personId="{6B8935C2-CA78-024E-AA5C-AAEA61E2D95F}" id="{D065A810-9E15-BD49-B588-CFAECDEAE157}">
    <text>Includes savings from buildings built in previous years. Assumes EUL for buildings is &gt;30 years</text>
  </threadedComment>
</ThreadedComments>
</file>

<file path=xl/threadedComments/threadedComment2.xml><?xml version="1.0" encoding="utf-8"?>
<ThreadedComments xmlns="http://schemas.microsoft.com/office/spreadsheetml/2018/threadedcomments" xmlns:x="http://schemas.openxmlformats.org/spreadsheetml/2006/main">
  <threadedComment ref="B9" dT="2020-10-20T05:16:39.57" personId="{6B8935C2-CA78-024E-AA5C-AAEA61E2D95F}" id="{462F56F0-CA38-DB4B-BFDB-0F6DDFEA26BA}">
    <text>Only includes 1st year savings for buildings built in a the respective year</text>
  </threadedComment>
  <threadedComment ref="E12" dT="2020-10-20T04:23:59.68" personId="{6B8935C2-CA78-024E-AA5C-AAEA61E2D95F}" id="{693325EE-A5EF-0142-8CD9-DD69DBFC8050}">
    <text>See Roadmap Report for methodology. Savings compared to “BAU”</text>
  </threadedComment>
  <threadedComment ref="AF12" dT="2020-10-22T14:27:01.20" personId="{6B8935C2-CA78-024E-AA5C-AAEA61E2D95F}" id="{5ECD1A55-2080-E546-8A2E-718118108B22}">
    <text>BAU scenario catches up. No incremental savings assumed</text>
  </threadedComment>
  <threadedComment ref="B16" dT="2020-10-20T05:16:39.57" personId="{6B8935C2-CA78-024E-AA5C-AAEA61E2D95F}" id="{FEE41D81-6AAF-B64F-81D5-0611C20A44C5}">
    <text>Includes savings from buildings built in previous years. Assumes EUL for buildings is &gt;30 years</text>
  </threadedComment>
</ThreadedComments>
</file>

<file path=xl/threadedComments/threadedComment3.xml><?xml version="1.0" encoding="utf-8"?>
<ThreadedComments xmlns="http://schemas.microsoft.com/office/spreadsheetml/2018/threadedcomments" xmlns:x="http://schemas.openxmlformats.org/spreadsheetml/2006/main">
  <threadedComment ref="B24" dT="2020-10-20T05:16:39.57" personId="{6B8935C2-CA78-024E-AA5C-AAEA61E2D95F}" id="{8D6FDF32-43C6-E243-A4E8-A284E2DD17CF}">
    <text>Only includes 1st year savings for buildings built in a the respective year</text>
  </threadedComment>
  <threadedComment ref="B29" dT="2020-10-20T05:16:39.57" personId="{6B8935C2-CA78-024E-AA5C-AAEA61E2D95F}" id="{6B2A6070-03EF-AB4E-B8EC-D2CA20DDFE29}">
    <text>Includes savings from buildings built in previous years. Assumes EUL for buildings is &gt;30 years</text>
  </threadedComment>
  <threadedComment ref="B40" dT="2020-10-20T05:16:39.57" personId="{6B8935C2-CA78-024E-AA5C-AAEA61E2D95F}" id="{C73BBC4B-1F55-9D4A-90FF-C987AEB92DBB}">
    <text>Only includes 1st year savings for buildings built in a the respective year</text>
  </threadedComment>
  <threadedComment ref="B47" dT="2020-10-20T05:16:39.57" personId="{6B8935C2-CA78-024E-AA5C-AAEA61E2D95F}" id="{B65778BF-07D4-ED4A-9CF9-65615ADF0FD6}">
    <text>Includes savings from buildings built in previous years. Assumes EUL for buildings is &gt;30 years</text>
  </threadedComment>
  <threadedComment ref="B54" dT="2020-10-20T05:16:39.57" personId="{6B8935C2-CA78-024E-AA5C-AAEA61E2D95F}" id="{514CBE8C-8754-AB47-A3B3-2D938F84D1C5}">
    <text>Only includes 1st year savings for buildings built in a the respective year</text>
  </threadedComment>
  <threadedComment ref="B61" dT="2020-10-20T05:16:39.57" personId="{6B8935C2-CA78-024E-AA5C-AAEA61E2D95F}" id="{7D738F68-B96F-0544-95C1-3C3021C212F8}">
    <text>Includes savings from buildings built in previous years. Assumes EUL for buildings is &gt;30 years</text>
  </threadedComment>
  <threadedComment ref="B71" dT="2020-10-20T05:16:39.57" personId="{6B8935C2-CA78-024E-AA5C-AAEA61E2D95F}" id="{C47B34E2-39E6-CC4D-8B23-9D8D2CB1F9D6}">
    <text>Only includes 1st year savings for buildings built in a the respective year</text>
  </threadedComment>
  <threadedComment ref="B78" dT="2020-10-20T05:16:39.57" personId="{6B8935C2-CA78-024E-AA5C-AAEA61E2D95F}" id="{1D66D98C-D10C-1042-8E59-54931D07B4FA}">
    <text>Includes savings from buildings built in previous years. Assumes EUL for buildings is &gt;30 years</text>
  </threadedComment>
  <threadedComment ref="B85" dT="2020-10-20T05:16:39.57" personId="{6B8935C2-CA78-024E-AA5C-AAEA61E2D95F}" id="{B62DC4C7-E965-8A44-B493-8DCDAFB6D566}">
    <text>Only includes 1st year savings for buildings built in a the respective year</text>
  </threadedComment>
  <threadedComment ref="B92" dT="2020-10-20T05:16:39.57" personId="{6B8935C2-CA78-024E-AA5C-AAEA61E2D95F}" id="{69F7F254-A7DF-284B-BE97-CEA908A0B59F}">
    <text>Includes savings from buildings built in previous years. Assumes EUL for buildings is &gt;30 years</text>
  </threadedComment>
  <threadedComment ref="B102" dT="2020-10-20T05:16:39.57" personId="{6B8935C2-CA78-024E-AA5C-AAEA61E2D95F}" id="{FCF30A5A-6C1F-2E4D-B61D-EEF916BF5CCB}">
    <text>Only includes 1st year savings for buildings built in a the respective year</text>
  </threadedComment>
  <threadedComment ref="B107" dT="2020-10-20T05:16:39.57" personId="{6B8935C2-CA78-024E-AA5C-AAEA61E2D95F}" id="{0495272F-0333-B841-934E-BD43EF7526B2}">
    <text>Includes savings from buildings built in previous years. Assumes EUL for buildings is &gt;30 years</text>
  </threadedComment>
  <threadedComment ref="B114" dT="2020-10-20T05:16:39.57" personId="{6B8935C2-CA78-024E-AA5C-AAEA61E2D95F}" id="{65F06DA6-4F43-EB45-9C7C-90D33EE2639F}">
    <text>Only includes 1st year savings for buildings built in a the respective year</text>
  </threadedComment>
  <threadedComment ref="B119" dT="2020-10-20T05:16:39.57" personId="{6B8935C2-CA78-024E-AA5C-AAEA61E2D95F}" id="{E22128AD-4AE5-A144-93D1-1C02B5B07FB6}">
    <text>Includes savings from buildings built in previous years. Assumes EUL for buildings is &gt;30 years</text>
  </threadedComment>
</ThreadedComments>
</file>

<file path=xl/threadedComments/threadedComment4.xml><?xml version="1.0" encoding="utf-8"?>
<ThreadedComments xmlns="http://schemas.microsoft.com/office/spreadsheetml/2018/threadedcomments" xmlns:x="http://schemas.openxmlformats.org/spreadsheetml/2006/main">
  <threadedComment ref="E28" dT="2020-10-18T05:49:04.56" personId="{6B8935C2-CA78-024E-AA5C-AAEA61E2D95F}" id="{356EFE82-5EA7-8346-860A-E4F0624CD0E3}">
    <text>ASAP report had 2021 for the starting assumption but I changed to 2025. It’s still a big estimate but didn’t want to allocate any savings to a MN program before then for federal standards.</text>
  </threadedComment>
  <threadedComment ref="F28" dT="2020-10-18T19:38:31.77" personId="{6B8935C2-CA78-024E-AA5C-AAEA61E2D95F}" id="{BF53E637-68A1-1F4C-817F-8009E335ACE6}">
    <text xml:space="preserve">Chose CFL as midpoint year for a quick proxy but additional precision could add by developing a weighted average based on Appendix E tables in ASAP 2020 report
</text>
  </threadedComment>
  <threadedComment ref="F35" dT="2020-10-18T07:27:25.16" personId="{6B8935C2-CA78-024E-AA5C-AAEA61E2D95F}" id="{A2E2E0F5-1860-B040-B9C2-20C87F3F3BBA}">
    <text>Estimate. Note provided in ASAP report.</text>
  </threadedComment>
  <threadedComment ref="F81" dT="2020-10-18T19:38:31.77" personId="{6B8935C2-CA78-024E-AA5C-AAEA61E2D95F}" id="{F2487374-9F4B-D64D-815B-00EA68EC7665}">
    <text xml:space="preserve">Chose CFL as midpoint year for a quick proxy but additional precision could add by developing a weighted average based on Appendix E tables in ASAP 2020 report
</text>
  </threadedComment>
  <threadedComment ref="F88" dT="2020-10-18T07:27:25.16" personId="{6B8935C2-CA78-024E-AA5C-AAEA61E2D95F}" id="{1AEF5FB6-7246-4448-B8DB-60B0303B7895}">
    <text>Estimate. Note provided in ASAP report.</text>
  </threadedComment>
</ThreadedComments>
</file>

<file path=xl/threadedComments/threadedComment5.xml><?xml version="1.0" encoding="utf-8"?>
<ThreadedComments xmlns="http://schemas.microsoft.com/office/spreadsheetml/2018/threadedcomments" xmlns:x="http://schemas.openxmlformats.org/spreadsheetml/2006/main">
  <threadedComment ref="G5" dT="2020-10-18T21:18:37.27" personId="{6B8935C2-CA78-024E-AA5C-AAEA61E2D95F}" id="{319E458E-3828-1A45-A240-6E2976232E52}">
    <text>Assuming a 2022 compliance date.</text>
  </threadedComment>
  <threadedComment ref="M5" dT="2020-10-18T21:18:57.11" personId="{6B8935C2-CA78-024E-AA5C-AAEA61E2D95F}" id="{B87D5548-8BF1-0743-92B6-6B739AB63AD4}">
    <text>Assuming a 2022 compliance date</text>
  </threadedComment>
  <threadedComment ref="C16" dT="2020-10-18T21:21:02.07" personId="{6B8935C2-CA78-024E-AA5C-AAEA61E2D95F}" id="{1E542054-2FE2-BB4B-BDCE-8CBC5C5C8AA5}">
    <text>Added for 2021 model bill. Savings estimates TBD.</text>
  </threadedComment>
  <threadedComment ref="E17" dT="2020-10-18T21:14:35.95" personId="{6B8935C2-CA78-024E-AA5C-AAEA61E2D95F}" id="{6E88AA4E-39AD-D34D-A735-A5D4C662AB8A}">
    <text>Could improve with a weighted average</text>
  </threadedComment>
  <threadedComment ref="C22" dT="2020-10-18T21:21:02.07" personId="{6B8935C2-CA78-024E-AA5C-AAEA61E2D95F}" id="{12F98CC9-7DC3-B247-B9AE-027BEEC6C788}">
    <text>Added for 2021 model bill. Savings estimates TBD.</text>
  </threadedComment>
  <threadedComment ref="G35" dT="2020-10-18T21:18:37.27" personId="{6B8935C2-CA78-024E-AA5C-AAEA61E2D95F}" id="{1A8EC883-74A6-194E-8725-6963442473EF}">
    <text>Assuming a 2022 compliance date.</text>
  </threadedComment>
  <threadedComment ref="M35" dT="2020-10-18T21:18:57.11" personId="{6B8935C2-CA78-024E-AA5C-AAEA61E2D95F}" id="{873B3FEB-881D-9441-BA34-6D6D9E0574AE}">
    <text>Assuming a 2022 compliance date</text>
  </threadedComment>
  <threadedComment ref="C46" dT="2020-10-18T21:21:02.07" personId="{6B8935C2-CA78-024E-AA5C-AAEA61E2D95F}" id="{87251A81-D9F2-F54C-98E0-962321071F36}">
    <text>Added for 2021 model bill. Savings estimates TBD.</text>
  </threadedComment>
  <threadedComment ref="E47" dT="2020-10-18T21:14:35.95" personId="{6B8935C2-CA78-024E-AA5C-AAEA61E2D95F}" id="{581473AA-AB2A-3745-B0BA-DFA609BA1558}">
    <text>Could improve with a weighted average</text>
  </threadedComment>
  <threadedComment ref="C52" dT="2020-10-18T21:21:02.07" personId="{6B8935C2-CA78-024E-AA5C-AAEA61E2D95F}" id="{41705D97-71E2-4142-8CAE-1A7D6D1062DA}">
    <text>Added for 2021 model bill. Savings estimates TBD.</text>
  </threadedComment>
</ThreadedComments>
</file>

<file path=xl/threadedComments/threadedComment6.xml><?xml version="1.0" encoding="utf-8"?>
<ThreadedComments xmlns="http://schemas.microsoft.com/office/spreadsheetml/2018/threadedcomments" xmlns:x="http://schemas.openxmlformats.org/spreadsheetml/2006/main">
  <threadedComment ref="D14" dT="2020-10-18T19:05:17.42" personId="{6B8935C2-CA78-024E-AA5C-AAEA61E2D95F}" id="{5A308BDC-357C-414E-9606-7DCAC48A3684}">
    <text>Back calculated based on excerpt below</text>
  </threadedComment>
  <threadedComment ref="E14" dT="2020-10-18T19:05:02.34" personId="{6B8935C2-CA78-024E-AA5C-AAEA61E2D95F}" id="{2C2E3E54-6A1D-484F-BA4B-9F11827994F0}">
    <text>Used CIP report - see below</text>
  </threadedComment>
  <threadedComment ref="N14" dT="2020-10-18T19:10:55.97" personId="{6B8935C2-CA78-024E-AA5C-AAEA61E2D95F}" id="{7ED87819-CFEF-9044-9A05-8DE5C584AAB0}">
    <text>Based reduction based on figure below</text>
  </threadedComment>
  <threadedComment ref="S14" dT="2020-10-18T19:11:16.50" personId="{6B8935C2-CA78-024E-AA5C-AAEA61E2D95F}" id="{BC09E74B-7AD6-BD41-8604-D428F9CD941A}">
    <text>Based reduction based on figure below for electric sector</text>
  </threadedComment>
  <threadedComment ref="AM14" dT="2020-10-18T19:11:40.43" personId="{6B8935C2-CA78-024E-AA5C-AAEA61E2D95F}" id="{ED89E24F-1FE9-2747-B358-7FBE529FBD73}">
    <text>80% reduction compared to 2005 levels - aligned with statewide goal</text>
  </threadedComment>
  <threadedComment ref="D15" dT="2020-10-18T19:05:46.76" personId="{6B8935C2-CA78-024E-AA5C-AAEA61E2D95F}" id="{B6A3EE37-96C4-A14F-A953-3F9578AD9973}">
    <text>Used CIP report excerpt from 2009-2013 for proxy</text>
  </threadedComment>
  <threadedComment ref="E15" dT="2020-10-18T19:06:00.87" personId="{6B8935C2-CA78-024E-AA5C-AAEA61E2D95F}" id="{AD4C9B38-5908-C542-B6A4-D285CD5C256B}">
    <text>Used CIP report - see except below</text>
  </threadedComment>
  <threadedComment ref="F15" dT="2020-10-18T19:12:45.17" personId="{6B8935C2-CA78-024E-AA5C-AAEA61E2D95F}" id="{49369BE8-8D58-3349-ADAF-5138565FC2BA}">
    <text xml:space="preserve">Assume gas intensity doesn’t change. </text>
  </threadedComment>
</ThreadedComments>
</file>

<file path=xl/threadedComments/threadedComment7.xml><?xml version="1.0" encoding="utf-8"?>
<ThreadedComments xmlns="http://schemas.microsoft.com/office/spreadsheetml/2018/threadedcomments" xmlns:x="http://schemas.openxmlformats.org/spreadsheetml/2006/main">
  <threadedComment ref="B13" dT="2020-10-26T01:10:24.65" personId="{6B8935C2-CA78-024E-AA5C-AAEA61E2D95F}" id="{D25EAABF-1F24-E14D-88CA-66C86D3E22FC}">
    <text>Shifted row up compared to original table to group Title 20 measures</text>
  </threadedComment>
  <threadedComment ref="B56" dT="2020-10-26T01:10:24.65" personId="{6B8935C2-CA78-024E-AA5C-AAEA61E2D95F}" id="{5A0B321C-7B74-9743-8DC0-57B0F4F0D3F1}">
    <text>Shifted row up compared to original table to group Title 20 measures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 Id="rId4" Type="http://schemas.microsoft.com/office/2017/10/relationships/threadedComment" Target="../threadedComments/threadedComment3.x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hyperlink" Target="https://appliance-standards.org/sites/default/files/state_savings_state_standards/Minnesota.pdf" TargetMode="External"/><Relationship Id="rId4" Type="http://schemas.microsoft.com/office/2017/10/relationships/threadedComment" Target="../threadedComments/threadedComment5.xml"/></Relationships>
</file>

<file path=xl/worksheets/_rels/sheet14.xml.rels><?xml version="1.0" encoding="UTF-8" standalone="yes"?>
<Relationships xmlns="http://schemas.openxmlformats.org/package/2006/relationships"><Relationship Id="rId1" Type="http://schemas.openxmlformats.org/officeDocument/2006/relationships/hyperlink" Target="https://www.leg.mn.gov/docs/2020/mandated/200307.pdf"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leg.mn.gov/docs/2020/mandated/200307.pdf"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 Id="rId4" Type="http://schemas.microsoft.com/office/2017/10/relationships/threadedComment" Target="../threadedComments/threadedComment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 Id="rId4" Type="http://schemas.microsoft.com/office/2017/10/relationships/threadedComment" Target="../threadedComments/threadedComment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C11E4-D3E9-A24D-BA1C-C81B0A3AB8FF}">
  <sheetPr>
    <tabColor rgb="FFC00000"/>
  </sheetPr>
  <dimension ref="B2:J3"/>
  <sheetViews>
    <sheetView topLeftCell="A21" zoomScale="90" zoomScaleNormal="90" workbookViewId="0">
      <selection activeCell="L54" sqref="L54"/>
    </sheetView>
  </sheetViews>
  <sheetFormatPr defaultColWidth="10.875" defaultRowHeight="15.95"/>
  <cols>
    <col min="1" max="16384" width="10.875" style="1"/>
  </cols>
  <sheetData>
    <row r="2" spans="2:10" ht="30.95">
      <c r="B2" s="306" t="s">
        <v>0</v>
      </c>
      <c r="C2" s="306"/>
      <c r="D2" s="306"/>
      <c r="E2" s="306"/>
      <c r="F2" s="306"/>
      <c r="G2" s="306"/>
      <c r="H2" s="306"/>
      <c r="I2" s="306"/>
      <c r="J2" s="306"/>
    </row>
    <row r="3" spans="2:10" s="167" customFormat="1" ht="18.95"/>
  </sheetData>
  <mergeCells count="1">
    <mergeCell ref="B2:J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6179E-AB00-9142-AE47-DF3C84046601}">
  <sheetPr>
    <tabColor rgb="FFFFC000"/>
  </sheetPr>
  <dimension ref="A1:CQ167"/>
  <sheetViews>
    <sheetView workbookViewId="0">
      <selection activeCell="B120" sqref="B120"/>
    </sheetView>
  </sheetViews>
  <sheetFormatPr defaultColWidth="11" defaultRowHeight="15.95"/>
  <cols>
    <col min="2" max="2" width="87.375" bestFit="1" customWidth="1"/>
    <col min="3" max="5" width="13.625" customWidth="1"/>
    <col min="6" max="95" width="12.125" customWidth="1"/>
  </cols>
  <sheetData>
    <row r="1" spans="1:3" ht="24">
      <c r="A1" s="2" t="s">
        <v>99</v>
      </c>
    </row>
    <row r="3" spans="1:3" ht="21">
      <c r="B3" s="250" t="s">
        <v>100</v>
      </c>
    </row>
    <row r="5" spans="1:3">
      <c r="B5" s="5" t="s">
        <v>101</v>
      </c>
      <c r="C5" s="192" t="s">
        <v>102</v>
      </c>
    </row>
    <row r="6" spans="1:3">
      <c r="C6" s="192"/>
    </row>
    <row r="7" spans="1:3">
      <c r="C7" s="192"/>
    </row>
    <row r="8" spans="1:3">
      <c r="B8" s="25" t="s">
        <v>85</v>
      </c>
      <c r="C8" s="192" t="s">
        <v>103</v>
      </c>
    </row>
    <row r="9" spans="1:3">
      <c r="B9" s="5">
        <v>2022</v>
      </c>
      <c r="C9" s="192" t="s">
        <v>87</v>
      </c>
    </row>
    <row r="10" spans="1:3">
      <c r="C10" s="192"/>
    </row>
    <row r="11" spans="1:3">
      <c r="B11" s="25" t="s">
        <v>85</v>
      </c>
      <c r="C11" s="192" t="s">
        <v>104</v>
      </c>
    </row>
    <row r="12" spans="1:3">
      <c r="B12" s="10"/>
      <c r="C12" s="192" t="s">
        <v>105</v>
      </c>
    </row>
    <row r="13" spans="1:3">
      <c r="C13" s="192"/>
    </row>
    <row r="14" spans="1:3">
      <c r="C14" s="192" t="s">
        <v>106</v>
      </c>
    </row>
    <row r="15" spans="1:3">
      <c r="B15" s="5"/>
      <c r="C15" s="254" t="s">
        <v>107</v>
      </c>
    </row>
    <row r="16" spans="1:3">
      <c r="B16" s="5"/>
      <c r="C16" s="254" t="s">
        <v>108</v>
      </c>
    </row>
    <row r="17" spans="2:95">
      <c r="B17" s="5"/>
      <c r="C17" s="254" t="s">
        <v>109</v>
      </c>
    </row>
    <row r="18" spans="2:95">
      <c r="B18" s="5"/>
      <c r="C18" s="254" t="s">
        <v>110</v>
      </c>
    </row>
    <row r="19" spans="2:95">
      <c r="B19" s="5"/>
      <c r="C19" s="254" t="s">
        <v>111</v>
      </c>
    </row>
    <row r="20" spans="2:95">
      <c r="B20" s="5"/>
      <c r="C20" s="254" t="s">
        <v>112</v>
      </c>
    </row>
    <row r="23" spans="2:95" ht="21">
      <c r="B23" s="255" t="s">
        <v>113</v>
      </c>
    </row>
    <row r="24" spans="2:95" ht="21" thickBot="1">
      <c r="B24" s="314" t="s">
        <v>90</v>
      </c>
      <c r="C24" s="314"/>
      <c r="D24" s="314"/>
      <c r="E24" s="314"/>
    </row>
    <row r="25" spans="2:95" ht="17.100000000000001" thickTop="1">
      <c r="F25" s="311" t="s">
        <v>80</v>
      </c>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3"/>
      <c r="AJ25" s="311" t="s">
        <v>81</v>
      </c>
      <c r="AK25" s="312"/>
      <c r="AL25" s="312"/>
      <c r="AM25" s="312"/>
      <c r="AN25" s="312"/>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13"/>
      <c r="BN25" s="311" t="s">
        <v>82</v>
      </c>
      <c r="BO25" s="312"/>
      <c r="BP25" s="312"/>
      <c r="BQ25" s="312"/>
      <c r="BR25" s="312"/>
      <c r="BS25" s="312"/>
      <c r="BT25" s="312"/>
      <c r="BU25" s="312"/>
      <c r="BV25" s="312"/>
      <c r="BW25" s="312"/>
      <c r="BX25" s="312"/>
      <c r="BY25" s="312"/>
      <c r="BZ25" s="312"/>
      <c r="CA25" s="312"/>
      <c r="CB25" s="312"/>
      <c r="CC25" s="312"/>
      <c r="CD25" s="312"/>
      <c r="CE25" s="312"/>
      <c r="CF25" s="312"/>
      <c r="CG25" s="312"/>
      <c r="CH25" s="312"/>
      <c r="CI25" s="312"/>
      <c r="CJ25" s="312"/>
      <c r="CK25" s="312"/>
      <c r="CL25" s="312"/>
      <c r="CM25" s="312"/>
      <c r="CN25" s="312"/>
      <c r="CO25" s="312"/>
      <c r="CP25" s="312"/>
      <c r="CQ25" s="313"/>
    </row>
    <row r="26" spans="2:95">
      <c r="E26" s="59" t="s">
        <v>91</v>
      </c>
      <c r="F26" s="71">
        <v>2021</v>
      </c>
      <c r="G26" s="14">
        <v>2022</v>
      </c>
      <c r="H26" s="14">
        <v>2023</v>
      </c>
      <c r="I26" s="14">
        <v>2024</v>
      </c>
      <c r="J26" s="14">
        <v>2025</v>
      </c>
      <c r="K26" s="14">
        <v>2026</v>
      </c>
      <c r="L26" s="14">
        <v>2027</v>
      </c>
      <c r="M26" s="14">
        <v>2028</v>
      </c>
      <c r="N26" s="14">
        <v>2029</v>
      </c>
      <c r="O26" s="14">
        <v>2030</v>
      </c>
      <c r="P26" s="14">
        <v>2031</v>
      </c>
      <c r="Q26" s="14">
        <v>2032</v>
      </c>
      <c r="R26" s="14">
        <v>2033</v>
      </c>
      <c r="S26" s="14">
        <v>2034</v>
      </c>
      <c r="T26" s="14">
        <v>2035</v>
      </c>
      <c r="U26" s="14">
        <v>2036</v>
      </c>
      <c r="V26" s="14">
        <v>2037</v>
      </c>
      <c r="W26" s="14">
        <v>2038</v>
      </c>
      <c r="X26" s="14">
        <v>2039</v>
      </c>
      <c r="Y26" s="14">
        <v>2040</v>
      </c>
      <c r="Z26" s="14">
        <v>2041</v>
      </c>
      <c r="AA26" s="14">
        <v>2042</v>
      </c>
      <c r="AB26" s="14">
        <v>2043</v>
      </c>
      <c r="AC26" s="14">
        <v>2044</v>
      </c>
      <c r="AD26" s="14">
        <v>2045</v>
      </c>
      <c r="AE26" s="14">
        <v>2046</v>
      </c>
      <c r="AF26" s="14">
        <v>2047</v>
      </c>
      <c r="AG26" s="14">
        <v>2048</v>
      </c>
      <c r="AH26" s="14">
        <v>2049</v>
      </c>
      <c r="AI26" s="72">
        <v>2050</v>
      </c>
      <c r="AJ26" s="71">
        <v>2021</v>
      </c>
      <c r="AK26" s="14">
        <v>2022</v>
      </c>
      <c r="AL26" s="14">
        <v>2023</v>
      </c>
      <c r="AM26" s="14">
        <v>2024</v>
      </c>
      <c r="AN26" s="14">
        <v>2025</v>
      </c>
      <c r="AO26" s="14">
        <v>2026</v>
      </c>
      <c r="AP26" s="14">
        <v>2027</v>
      </c>
      <c r="AQ26" s="14">
        <v>2028</v>
      </c>
      <c r="AR26" s="14">
        <v>2029</v>
      </c>
      <c r="AS26" s="14">
        <v>2030</v>
      </c>
      <c r="AT26" s="14">
        <v>2031</v>
      </c>
      <c r="AU26" s="14">
        <v>2032</v>
      </c>
      <c r="AV26" s="14">
        <v>2033</v>
      </c>
      <c r="AW26" s="14">
        <v>2034</v>
      </c>
      <c r="AX26" s="14">
        <v>2035</v>
      </c>
      <c r="AY26" s="14">
        <v>2036</v>
      </c>
      <c r="AZ26" s="14">
        <v>2037</v>
      </c>
      <c r="BA26" s="14">
        <v>2038</v>
      </c>
      <c r="BB26" s="14">
        <v>2039</v>
      </c>
      <c r="BC26" s="14">
        <v>2040</v>
      </c>
      <c r="BD26" s="14">
        <v>2041</v>
      </c>
      <c r="BE26" s="14">
        <v>2042</v>
      </c>
      <c r="BF26" s="14">
        <v>2043</v>
      </c>
      <c r="BG26" s="14">
        <v>2044</v>
      </c>
      <c r="BH26" s="14">
        <v>2045</v>
      </c>
      <c r="BI26" s="14">
        <v>2046</v>
      </c>
      <c r="BJ26" s="14">
        <v>2047</v>
      </c>
      <c r="BK26" s="14">
        <v>2048</v>
      </c>
      <c r="BL26" s="14">
        <v>2049</v>
      </c>
      <c r="BM26" s="72">
        <v>2050</v>
      </c>
      <c r="BN26" s="71">
        <v>2021</v>
      </c>
      <c r="BO26" s="14">
        <v>2022</v>
      </c>
      <c r="BP26" s="14">
        <v>2023</v>
      </c>
      <c r="BQ26" s="14">
        <v>2024</v>
      </c>
      <c r="BR26" s="14">
        <v>2025</v>
      </c>
      <c r="BS26" s="14">
        <v>2026</v>
      </c>
      <c r="BT26" s="14">
        <v>2027</v>
      </c>
      <c r="BU26" s="14">
        <v>2028</v>
      </c>
      <c r="BV26" s="14">
        <v>2029</v>
      </c>
      <c r="BW26" s="14">
        <v>2030</v>
      </c>
      <c r="BX26" s="14">
        <v>2031</v>
      </c>
      <c r="BY26" s="14">
        <v>2032</v>
      </c>
      <c r="BZ26" s="14">
        <v>2033</v>
      </c>
      <c r="CA26" s="14">
        <v>2034</v>
      </c>
      <c r="CB26" s="14">
        <v>2035</v>
      </c>
      <c r="CC26" s="14">
        <v>2036</v>
      </c>
      <c r="CD26" s="14">
        <v>2037</v>
      </c>
      <c r="CE26" s="14">
        <v>2038</v>
      </c>
      <c r="CF26" s="14">
        <v>2039</v>
      </c>
      <c r="CG26" s="14">
        <v>2040</v>
      </c>
      <c r="CH26" s="14">
        <v>2041</v>
      </c>
      <c r="CI26" s="14">
        <v>2042</v>
      </c>
      <c r="CJ26" s="14">
        <v>2043</v>
      </c>
      <c r="CK26" s="14">
        <v>2044</v>
      </c>
      <c r="CL26" s="14">
        <v>2045</v>
      </c>
      <c r="CM26" s="14">
        <v>2046</v>
      </c>
      <c r="CN26" s="14">
        <v>2047</v>
      </c>
      <c r="CO26" s="14">
        <v>2048</v>
      </c>
      <c r="CP26" s="14">
        <v>2049</v>
      </c>
      <c r="CQ26" s="72">
        <v>2050</v>
      </c>
    </row>
    <row r="27" spans="2:95" ht="17.100000000000001" thickBot="1">
      <c r="B27" s="11"/>
      <c r="C27" s="11"/>
      <c r="D27" s="11"/>
      <c r="E27" s="84" t="s">
        <v>114</v>
      </c>
      <c r="F27" s="113">
        <f ca="1">IF($B$5='Selection Tables'!$B$25,'Compliance Imp.'!F45+'Compliance Imp.'!F59,IF($B$5='Selection Tables'!$B$26,'Compliance Imp.'!F76+'Compliance Imp.'!F90,IF('Compliance Imp.'!$B$5='Selection Tables'!$B$27,'Compliance Imp.'!F105+'Compliance Imp.'!F117,0)))</f>
        <v>73089700</v>
      </c>
      <c r="G27" s="114">
        <f ca="1">IF($B$5='Selection Tables'!$B$25,'Compliance Imp.'!G45+'Compliance Imp.'!G59,IF($B$5='Selection Tables'!$B$26,'Compliance Imp.'!G76+'Compliance Imp.'!G90,IF('Compliance Imp.'!$B$5='Selection Tables'!$B$27,'Compliance Imp.'!G105+'Compliance Imp.'!G117,0)))</f>
        <v>73089700</v>
      </c>
      <c r="H27" s="114">
        <f ca="1">IF($B$5='Selection Tables'!$B$25,'Compliance Imp.'!H45+'Compliance Imp.'!H59,IF($B$5='Selection Tables'!$B$26,'Compliance Imp.'!H76+'Compliance Imp.'!H90,IF('Compliance Imp.'!$B$5='Selection Tables'!$B$27,'Compliance Imp.'!H105+'Compliance Imp.'!H117,0)))</f>
        <v>73089700</v>
      </c>
      <c r="I27" s="86">
        <f ca="1">IF($B$5='Selection Tables'!$B$25,'Compliance Imp.'!I45+'Compliance Imp.'!I59,IF($B$5='Selection Tables'!$B$26,'Compliance Imp.'!I76+'Compliance Imp.'!I90,IF('Compliance Imp.'!$B$5='Selection Tables'!$B$27,'Compliance Imp.'!I105+'Compliance Imp.'!I117,0)))</f>
        <v>73089700</v>
      </c>
      <c r="J27" s="86">
        <f ca="1">IF($B$5='Selection Tables'!$B$25,'Compliance Imp.'!J45+'Compliance Imp.'!J59,IF($B$5='Selection Tables'!$B$26,'Compliance Imp.'!J76+'Compliance Imp.'!J90,IF('Compliance Imp.'!$B$5='Selection Tables'!$B$27,'Compliance Imp.'!J105+'Compliance Imp.'!J117,0)))</f>
        <v>73089700</v>
      </c>
      <c r="K27" s="86">
        <f ca="1">IF($B$5='Selection Tables'!$B$25,'Compliance Imp.'!K45+'Compliance Imp.'!K59,IF($B$5='Selection Tables'!$B$26,'Compliance Imp.'!K76+'Compliance Imp.'!K90,IF('Compliance Imp.'!$B$5='Selection Tables'!$B$27,'Compliance Imp.'!K105+'Compliance Imp.'!K117,0)))</f>
        <v>73089700</v>
      </c>
      <c r="L27" s="86">
        <f ca="1">IF($B$5='Selection Tables'!$B$25,'Compliance Imp.'!L45+'Compliance Imp.'!L59,IF($B$5='Selection Tables'!$B$26,'Compliance Imp.'!L76+'Compliance Imp.'!L90,IF('Compliance Imp.'!$B$5='Selection Tables'!$B$27,'Compliance Imp.'!L105+'Compliance Imp.'!L117,0)))</f>
        <v>73089700</v>
      </c>
      <c r="M27" s="86">
        <f ca="1">IF($B$5='Selection Tables'!$B$25,'Compliance Imp.'!M45+'Compliance Imp.'!M59,IF($B$5='Selection Tables'!$B$26,'Compliance Imp.'!M76+'Compliance Imp.'!M90,IF('Compliance Imp.'!$B$5='Selection Tables'!$B$27,'Compliance Imp.'!M105+'Compliance Imp.'!M117,0)))</f>
        <v>73089700</v>
      </c>
      <c r="N27" s="86">
        <f ca="1">IF($B$5='Selection Tables'!$B$25,'Compliance Imp.'!N45+'Compliance Imp.'!N59,IF($B$5='Selection Tables'!$B$26,'Compliance Imp.'!N76+'Compliance Imp.'!N90,IF('Compliance Imp.'!$B$5='Selection Tables'!$B$27,'Compliance Imp.'!N105+'Compliance Imp.'!N117,0)))</f>
        <v>73089700</v>
      </c>
      <c r="O27" s="86">
        <f ca="1">IF($B$5='Selection Tables'!$B$25,'Compliance Imp.'!O45+'Compliance Imp.'!O59,IF($B$5='Selection Tables'!$B$26,'Compliance Imp.'!O76+'Compliance Imp.'!O90,IF('Compliance Imp.'!$B$5='Selection Tables'!$B$27,'Compliance Imp.'!O105+'Compliance Imp.'!O117,0)))</f>
        <v>73089700</v>
      </c>
      <c r="P27" s="86">
        <f ca="1">IF($B$5='Selection Tables'!$B$25,'Compliance Imp.'!P45+'Compliance Imp.'!P59,IF($B$5='Selection Tables'!$B$26,'Compliance Imp.'!P76+'Compliance Imp.'!P90,IF('Compliance Imp.'!$B$5='Selection Tables'!$B$27,'Compliance Imp.'!P105+'Compliance Imp.'!P117,0)))</f>
        <v>73089700</v>
      </c>
      <c r="Q27" s="86">
        <f ca="1">IF($B$5='Selection Tables'!$B$25,'Compliance Imp.'!Q45+'Compliance Imp.'!Q59,IF($B$5='Selection Tables'!$B$26,'Compliance Imp.'!Q76+'Compliance Imp.'!Q90,IF('Compliance Imp.'!$B$5='Selection Tables'!$B$27,'Compliance Imp.'!Q105+'Compliance Imp.'!Q117,0)))</f>
        <v>73089700</v>
      </c>
      <c r="R27" s="86">
        <f ca="1">IF($B$5='Selection Tables'!$B$25,'Compliance Imp.'!R45+'Compliance Imp.'!R59,IF($B$5='Selection Tables'!$B$26,'Compliance Imp.'!R76+'Compliance Imp.'!R90,IF('Compliance Imp.'!$B$5='Selection Tables'!$B$27,'Compliance Imp.'!R105+'Compliance Imp.'!R117,0)))</f>
        <v>73089700</v>
      </c>
      <c r="S27" s="86">
        <f ca="1">IF($B$5='Selection Tables'!$B$25,'Compliance Imp.'!S45+'Compliance Imp.'!S59,IF($B$5='Selection Tables'!$B$26,'Compliance Imp.'!S76+'Compliance Imp.'!S90,IF('Compliance Imp.'!$B$5='Selection Tables'!$B$27,'Compliance Imp.'!S105+'Compliance Imp.'!S117,0)))</f>
        <v>73089700</v>
      </c>
      <c r="T27" s="86">
        <f ca="1">IF($B$5='Selection Tables'!$B$25,'Compliance Imp.'!T45+'Compliance Imp.'!T59,IF($B$5='Selection Tables'!$B$26,'Compliance Imp.'!T76+'Compliance Imp.'!T90,IF('Compliance Imp.'!$B$5='Selection Tables'!$B$27,'Compliance Imp.'!T105+'Compliance Imp.'!T117,0)))</f>
        <v>73089700</v>
      </c>
      <c r="U27" s="86">
        <f ca="1">IF($B$5='Selection Tables'!$B$25,'Compliance Imp.'!U45+'Compliance Imp.'!U59,IF($B$5='Selection Tables'!$B$26,'Compliance Imp.'!U76+'Compliance Imp.'!U90,IF('Compliance Imp.'!$B$5='Selection Tables'!$B$27,'Compliance Imp.'!U105+'Compliance Imp.'!U117,0)))</f>
        <v>73089700</v>
      </c>
      <c r="V27" s="86">
        <f ca="1">IF($B$5='Selection Tables'!$B$25,'Compliance Imp.'!V45+'Compliance Imp.'!V59,IF($B$5='Selection Tables'!$B$26,'Compliance Imp.'!V76+'Compliance Imp.'!V90,IF('Compliance Imp.'!$B$5='Selection Tables'!$B$27,'Compliance Imp.'!V105+'Compliance Imp.'!V117,0)))</f>
        <v>73089700</v>
      </c>
      <c r="W27" s="86">
        <f ca="1">IF($B$5='Selection Tables'!$B$25,'Compliance Imp.'!W45+'Compliance Imp.'!W59,IF($B$5='Selection Tables'!$B$26,'Compliance Imp.'!W76+'Compliance Imp.'!W90,IF('Compliance Imp.'!$B$5='Selection Tables'!$B$27,'Compliance Imp.'!W105+'Compliance Imp.'!W117,0)))</f>
        <v>73089700</v>
      </c>
      <c r="X27" s="86">
        <f ca="1">IF($B$5='Selection Tables'!$B$25,'Compliance Imp.'!X45+'Compliance Imp.'!X59,IF($B$5='Selection Tables'!$B$26,'Compliance Imp.'!X76+'Compliance Imp.'!X90,IF('Compliance Imp.'!$B$5='Selection Tables'!$B$27,'Compliance Imp.'!X105+'Compliance Imp.'!X117,0)))</f>
        <v>73089700</v>
      </c>
      <c r="Y27" s="86">
        <f ca="1">IF($B$5='Selection Tables'!$B$25,'Compliance Imp.'!Y45+'Compliance Imp.'!Y59,IF($B$5='Selection Tables'!$B$26,'Compliance Imp.'!Y76+'Compliance Imp.'!Y90,IF('Compliance Imp.'!$B$5='Selection Tables'!$B$27,'Compliance Imp.'!Y105+'Compliance Imp.'!Y117,0)))</f>
        <v>73089700</v>
      </c>
      <c r="Z27" s="86">
        <f ca="1">IF($B$5='Selection Tables'!$B$25,'Compliance Imp.'!Z45+'Compliance Imp.'!Z59,IF($B$5='Selection Tables'!$B$26,'Compliance Imp.'!Z76+'Compliance Imp.'!Z90,IF('Compliance Imp.'!$B$5='Selection Tables'!$B$27,'Compliance Imp.'!Z105+'Compliance Imp.'!Z117,0)))</f>
        <v>73089700</v>
      </c>
      <c r="AA27" s="86">
        <f ca="1">IF($B$5='Selection Tables'!$B$25,'Compliance Imp.'!AA45+'Compliance Imp.'!AA59,IF($B$5='Selection Tables'!$B$26,'Compliance Imp.'!AA76+'Compliance Imp.'!AA90,IF('Compliance Imp.'!$B$5='Selection Tables'!$B$27,'Compliance Imp.'!AA105+'Compliance Imp.'!AA117,0)))</f>
        <v>73089700</v>
      </c>
      <c r="AB27" s="86">
        <f ca="1">IF($B$5='Selection Tables'!$B$25,'Compliance Imp.'!AB45+'Compliance Imp.'!AB59,IF($B$5='Selection Tables'!$B$26,'Compliance Imp.'!AB76+'Compliance Imp.'!AB90,IF('Compliance Imp.'!$B$5='Selection Tables'!$B$27,'Compliance Imp.'!AB105+'Compliance Imp.'!AB117,0)))</f>
        <v>73089700</v>
      </c>
      <c r="AC27" s="86">
        <f ca="1">IF($B$5='Selection Tables'!$B$25,'Compliance Imp.'!AC45+'Compliance Imp.'!AC59,IF($B$5='Selection Tables'!$B$26,'Compliance Imp.'!AC76+'Compliance Imp.'!AC90,IF('Compliance Imp.'!$B$5='Selection Tables'!$B$27,'Compliance Imp.'!AC105+'Compliance Imp.'!AC117,0)))</f>
        <v>73089700</v>
      </c>
      <c r="AD27" s="86">
        <f ca="1">IF($B$5='Selection Tables'!$B$25,'Compliance Imp.'!AD45+'Compliance Imp.'!AD59,IF($B$5='Selection Tables'!$B$26,'Compliance Imp.'!AD76+'Compliance Imp.'!AD90,IF('Compliance Imp.'!$B$5='Selection Tables'!$B$27,'Compliance Imp.'!AD105+'Compliance Imp.'!AD117,0)))</f>
        <v>73089700</v>
      </c>
      <c r="AE27" s="86">
        <f ca="1">IF($B$5='Selection Tables'!$B$25,'Compliance Imp.'!AE45+'Compliance Imp.'!AE59,IF($B$5='Selection Tables'!$B$26,'Compliance Imp.'!AE76+'Compliance Imp.'!AE90,IF('Compliance Imp.'!$B$5='Selection Tables'!$B$27,'Compliance Imp.'!AE105+'Compliance Imp.'!AE117,0)))</f>
        <v>73089700</v>
      </c>
      <c r="AF27" s="86">
        <f ca="1">IF($B$5='Selection Tables'!$B$25,'Compliance Imp.'!AF45+'Compliance Imp.'!AF59,IF($B$5='Selection Tables'!$B$26,'Compliance Imp.'!AF76+'Compliance Imp.'!AF90,IF('Compliance Imp.'!$B$5='Selection Tables'!$B$27,'Compliance Imp.'!AF105+'Compliance Imp.'!AF117,0)))</f>
        <v>73089700</v>
      </c>
      <c r="AG27" s="86">
        <f ca="1">IF($B$5='Selection Tables'!$B$25,'Compliance Imp.'!AG45+'Compliance Imp.'!AG59,IF($B$5='Selection Tables'!$B$26,'Compliance Imp.'!AG76+'Compliance Imp.'!AG90,IF('Compliance Imp.'!$B$5='Selection Tables'!$B$27,'Compliance Imp.'!AG105+'Compliance Imp.'!AG117,0)))</f>
        <v>73089700</v>
      </c>
      <c r="AH27" s="86">
        <f ca="1">IF($B$5='Selection Tables'!$B$25,'Compliance Imp.'!AH45+'Compliance Imp.'!AH59,IF($B$5='Selection Tables'!$B$26,'Compliance Imp.'!AH76+'Compliance Imp.'!AH90,IF('Compliance Imp.'!$B$5='Selection Tables'!$B$27,'Compliance Imp.'!AH105+'Compliance Imp.'!AH117,0)))</f>
        <v>73089700</v>
      </c>
      <c r="AI27" s="87">
        <f ca="1">IF($B$5='Selection Tables'!$B$25,'Compliance Imp.'!AI45+'Compliance Imp.'!AI59,IF($B$5='Selection Tables'!$B$26,'Compliance Imp.'!AI76+'Compliance Imp.'!AI90,IF('Compliance Imp.'!$B$5='Selection Tables'!$B$27,'Compliance Imp.'!AI105+'Compliance Imp.'!AI117,0)))</f>
        <v>73089700</v>
      </c>
      <c r="AJ27" s="113">
        <f ca="1">IF($B$5='Selection Tables'!$B$25,'Compliance Imp.'!AJ45+'Compliance Imp.'!AJ59,IF($B$5='Selection Tables'!$B$26,'Compliance Imp.'!AJ76+'Compliance Imp.'!AJ90,IF('Compliance Imp.'!$B$5='Selection Tables'!$B$27,'Compliance Imp.'!AJ105+'Compliance Imp.'!AJ117,0)))</f>
        <v>327450</v>
      </c>
      <c r="AK27" s="114">
        <f ca="1">IF($B$5='Selection Tables'!$B$25,'Compliance Imp.'!AK45+'Compliance Imp.'!AK59,IF($B$5='Selection Tables'!$B$26,'Compliance Imp.'!AK76+'Compliance Imp.'!AK90,IF('Compliance Imp.'!$B$5='Selection Tables'!$B$27,'Compliance Imp.'!AK105+'Compliance Imp.'!AK117,0)))</f>
        <v>327450</v>
      </c>
      <c r="AL27" s="114">
        <f ca="1">IF($B$5='Selection Tables'!$B$25,'Compliance Imp.'!AL45+'Compliance Imp.'!AL59,IF($B$5='Selection Tables'!$B$26,'Compliance Imp.'!AL76+'Compliance Imp.'!AL90,IF('Compliance Imp.'!$B$5='Selection Tables'!$B$27,'Compliance Imp.'!AL105+'Compliance Imp.'!AL117,0)))</f>
        <v>327450</v>
      </c>
      <c r="AM27" s="86">
        <f ca="1">IF($B$5='Selection Tables'!$B$25,'Compliance Imp.'!AM45+'Compliance Imp.'!AM59,IF($B$5='Selection Tables'!$B$26,'Compliance Imp.'!AM76+'Compliance Imp.'!AM90,IF('Compliance Imp.'!$B$5='Selection Tables'!$B$27,'Compliance Imp.'!AM105+'Compliance Imp.'!AM117,0)))</f>
        <v>327450</v>
      </c>
      <c r="AN27" s="86">
        <f ca="1">IF($B$5='Selection Tables'!$B$25,'Compliance Imp.'!AN45+'Compliance Imp.'!AN59,IF($B$5='Selection Tables'!$B$26,'Compliance Imp.'!AN76+'Compliance Imp.'!AN90,IF('Compliance Imp.'!$B$5='Selection Tables'!$B$27,'Compliance Imp.'!AN105+'Compliance Imp.'!AN117,0)))</f>
        <v>327450</v>
      </c>
      <c r="AO27" s="86">
        <f ca="1">IF($B$5='Selection Tables'!$B$25,'Compliance Imp.'!AO45+'Compliance Imp.'!AO59,IF($B$5='Selection Tables'!$B$26,'Compliance Imp.'!AO76+'Compliance Imp.'!AO90,IF('Compliance Imp.'!$B$5='Selection Tables'!$B$27,'Compliance Imp.'!AO105+'Compliance Imp.'!AO117,0)))</f>
        <v>327450</v>
      </c>
      <c r="AP27" s="86">
        <f ca="1">IF($B$5='Selection Tables'!$B$25,'Compliance Imp.'!AP45+'Compliance Imp.'!AP59,IF($B$5='Selection Tables'!$B$26,'Compliance Imp.'!AP76+'Compliance Imp.'!AP90,IF('Compliance Imp.'!$B$5='Selection Tables'!$B$27,'Compliance Imp.'!AP105+'Compliance Imp.'!AP117,0)))</f>
        <v>327450</v>
      </c>
      <c r="AQ27" s="86">
        <f ca="1">IF($B$5='Selection Tables'!$B$25,'Compliance Imp.'!AQ45+'Compliance Imp.'!AQ59,IF($B$5='Selection Tables'!$B$26,'Compliance Imp.'!AQ76+'Compliance Imp.'!AQ90,IF('Compliance Imp.'!$B$5='Selection Tables'!$B$27,'Compliance Imp.'!AQ105+'Compliance Imp.'!AQ117,0)))</f>
        <v>327450</v>
      </c>
      <c r="AR27" s="86">
        <f ca="1">IF($B$5='Selection Tables'!$B$25,'Compliance Imp.'!AR45+'Compliance Imp.'!AR59,IF($B$5='Selection Tables'!$B$26,'Compliance Imp.'!AR76+'Compliance Imp.'!AR90,IF('Compliance Imp.'!$B$5='Selection Tables'!$B$27,'Compliance Imp.'!AR105+'Compliance Imp.'!AR117,0)))</f>
        <v>327450</v>
      </c>
      <c r="AS27" s="86">
        <f ca="1">IF($B$5='Selection Tables'!$B$25,'Compliance Imp.'!AS45+'Compliance Imp.'!AS59,IF($B$5='Selection Tables'!$B$26,'Compliance Imp.'!AS76+'Compliance Imp.'!AS90,IF('Compliance Imp.'!$B$5='Selection Tables'!$B$27,'Compliance Imp.'!AS105+'Compliance Imp.'!AS117,0)))</f>
        <v>327450</v>
      </c>
      <c r="AT27" s="86">
        <f ca="1">IF($B$5='Selection Tables'!$B$25,'Compliance Imp.'!AT45+'Compliance Imp.'!AT59,IF($B$5='Selection Tables'!$B$26,'Compliance Imp.'!AT76+'Compliance Imp.'!AT90,IF('Compliance Imp.'!$B$5='Selection Tables'!$B$27,'Compliance Imp.'!AT105+'Compliance Imp.'!AT117,0)))</f>
        <v>327450</v>
      </c>
      <c r="AU27" s="86">
        <f ca="1">IF($B$5='Selection Tables'!$B$25,'Compliance Imp.'!AU45+'Compliance Imp.'!AU59,IF($B$5='Selection Tables'!$B$26,'Compliance Imp.'!AU76+'Compliance Imp.'!AU90,IF('Compliance Imp.'!$B$5='Selection Tables'!$B$27,'Compliance Imp.'!AU105+'Compliance Imp.'!AU117,0)))</f>
        <v>327450</v>
      </c>
      <c r="AV27" s="86">
        <f ca="1">IF($B$5='Selection Tables'!$B$25,'Compliance Imp.'!AV45+'Compliance Imp.'!AV59,IF($B$5='Selection Tables'!$B$26,'Compliance Imp.'!AV76+'Compliance Imp.'!AV90,IF('Compliance Imp.'!$B$5='Selection Tables'!$B$27,'Compliance Imp.'!AV105+'Compliance Imp.'!AV117,0)))</f>
        <v>327450</v>
      </c>
      <c r="AW27" s="86">
        <f ca="1">IF($B$5='Selection Tables'!$B$25,'Compliance Imp.'!AW45+'Compliance Imp.'!AW59,IF($B$5='Selection Tables'!$B$26,'Compliance Imp.'!AW76+'Compliance Imp.'!AW90,IF('Compliance Imp.'!$B$5='Selection Tables'!$B$27,'Compliance Imp.'!AW105+'Compliance Imp.'!AW117,0)))</f>
        <v>327450</v>
      </c>
      <c r="AX27" s="86">
        <f ca="1">IF($B$5='Selection Tables'!$B$25,'Compliance Imp.'!AX45+'Compliance Imp.'!AX59,IF($B$5='Selection Tables'!$B$26,'Compliance Imp.'!AX76+'Compliance Imp.'!AX90,IF('Compliance Imp.'!$B$5='Selection Tables'!$B$27,'Compliance Imp.'!AX105+'Compliance Imp.'!AX117,0)))</f>
        <v>327450</v>
      </c>
      <c r="AY27" s="86">
        <f ca="1">IF($B$5='Selection Tables'!$B$25,'Compliance Imp.'!AY45+'Compliance Imp.'!AY59,IF($B$5='Selection Tables'!$B$26,'Compliance Imp.'!AY76+'Compliance Imp.'!AY90,IF('Compliance Imp.'!$B$5='Selection Tables'!$B$27,'Compliance Imp.'!AY105+'Compliance Imp.'!AY117,0)))</f>
        <v>327450</v>
      </c>
      <c r="AZ27" s="86">
        <f ca="1">IF($B$5='Selection Tables'!$B$25,'Compliance Imp.'!AZ45+'Compliance Imp.'!AZ59,IF($B$5='Selection Tables'!$B$26,'Compliance Imp.'!AZ76+'Compliance Imp.'!AZ90,IF('Compliance Imp.'!$B$5='Selection Tables'!$B$27,'Compliance Imp.'!AZ105+'Compliance Imp.'!AZ117,0)))</f>
        <v>327450</v>
      </c>
      <c r="BA27" s="86">
        <f ca="1">IF($B$5='Selection Tables'!$B$25,'Compliance Imp.'!BA45+'Compliance Imp.'!BA59,IF($B$5='Selection Tables'!$B$26,'Compliance Imp.'!BA76+'Compliance Imp.'!BA90,IF('Compliance Imp.'!$B$5='Selection Tables'!$B$27,'Compliance Imp.'!BA105+'Compliance Imp.'!BA117,0)))</f>
        <v>327450</v>
      </c>
      <c r="BB27" s="86">
        <f ca="1">IF($B$5='Selection Tables'!$B$25,'Compliance Imp.'!BB45+'Compliance Imp.'!BB59,IF($B$5='Selection Tables'!$B$26,'Compliance Imp.'!BB76+'Compliance Imp.'!BB90,IF('Compliance Imp.'!$B$5='Selection Tables'!$B$27,'Compliance Imp.'!BB105+'Compliance Imp.'!BB117,0)))</f>
        <v>327450</v>
      </c>
      <c r="BC27" s="86">
        <f ca="1">IF($B$5='Selection Tables'!$B$25,'Compliance Imp.'!BC45+'Compliance Imp.'!BC59,IF($B$5='Selection Tables'!$B$26,'Compliance Imp.'!BC76+'Compliance Imp.'!BC90,IF('Compliance Imp.'!$B$5='Selection Tables'!$B$27,'Compliance Imp.'!BC105+'Compliance Imp.'!BC117,0)))</f>
        <v>327450</v>
      </c>
      <c r="BD27" s="86">
        <f ca="1">IF($B$5='Selection Tables'!$B$25,'Compliance Imp.'!BD45+'Compliance Imp.'!BD59,IF($B$5='Selection Tables'!$B$26,'Compliance Imp.'!BD76+'Compliance Imp.'!BD90,IF('Compliance Imp.'!$B$5='Selection Tables'!$B$27,'Compliance Imp.'!BD105+'Compliance Imp.'!BD117,0)))</f>
        <v>327450</v>
      </c>
      <c r="BE27" s="86">
        <f ca="1">IF($B$5='Selection Tables'!$B$25,'Compliance Imp.'!BE45+'Compliance Imp.'!BE59,IF($B$5='Selection Tables'!$B$26,'Compliance Imp.'!BE76+'Compliance Imp.'!BE90,IF('Compliance Imp.'!$B$5='Selection Tables'!$B$27,'Compliance Imp.'!BE105+'Compliance Imp.'!BE117,0)))</f>
        <v>327450</v>
      </c>
      <c r="BF27" s="86">
        <f ca="1">IF($B$5='Selection Tables'!$B$25,'Compliance Imp.'!BF45+'Compliance Imp.'!BF59,IF($B$5='Selection Tables'!$B$26,'Compliance Imp.'!BF76+'Compliance Imp.'!BF90,IF('Compliance Imp.'!$B$5='Selection Tables'!$B$27,'Compliance Imp.'!BF105+'Compliance Imp.'!BF117,0)))</f>
        <v>327450</v>
      </c>
      <c r="BG27" s="86">
        <f ca="1">IF($B$5='Selection Tables'!$B$25,'Compliance Imp.'!BG45+'Compliance Imp.'!BG59,IF($B$5='Selection Tables'!$B$26,'Compliance Imp.'!BG76+'Compliance Imp.'!BG90,IF('Compliance Imp.'!$B$5='Selection Tables'!$B$27,'Compliance Imp.'!BG105+'Compliance Imp.'!BG117,0)))</f>
        <v>327450</v>
      </c>
      <c r="BH27" s="86">
        <f ca="1">IF($B$5='Selection Tables'!$B$25,'Compliance Imp.'!BH45+'Compliance Imp.'!BH59,IF($B$5='Selection Tables'!$B$26,'Compliance Imp.'!BH76+'Compliance Imp.'!BH90,IF('Compliance Imp.'!$B$5='Selection Tables'!$B$27,'Compliance Imp.'!BH105+'Compliance Imp.'!BH117,0)))</f>
        <v>327450</v>
      </c>
      <c r="BI27" s="86">
        <f ca="1">IF($B$5='Selection Tables'!$B$25,'Compliance Imp.'!BI45+'Compliance Imp.'!BI59,IF($B$5='Selection Tables'!$B$26,'Compliance Imp.'!BI76+'Compliance Imp.'!BI90,IF('Compliance Imp.'!$B$5='Selection Tables'!$B$27,'Compliance Imp.'!BI105+'Compliance Imp.'!BI117,0)))</f>
        <v>327450</v>
      </c>
      <c r="BJ27" s="86">
        <f ca="1">IF($B$5='Selection Tables'!$B$25,'Compliance Imp.'!BJ45+'Compliance Imp.'!BJ59,IF($B$5='Selection Tables'!$B$26,'Compliance Imp.'!BJ76+'Compliance Imp.'!BJ90,IF('Compliance Imp.'!$B$5='Selection Tables'!$B$27,'Compliance Imp.'!BJ105+'Compliance Imp.'!BJ117,0)))</f>
        <v>327450</v>
      </c>
      <c r="BK27" s="86">
        <f ca="1">IF($B$5='Selection Tables'!$B$25,'Compliance Imp.'!BK45+'Compliance Imp.'!BK59,IF($B$5='Selection Tables'!$B$26,'Compliance Imp.'!BK76+'Compliance Imp.'!BK90,IF('Compliance Imp.'!$B$5='Selection Tables'!$B$27,'Compliance Imp.'!BK105+'Compliance Imp.'!BK117,0)))</f>
        <v>327450</v>
      </c>
      <c r="BL27" s="86">
        <f ca="1">IF($B$5='Selection Tables'!$B$25,'Compliance Imp.'!BL45+'Compliance Imp.'!BL59,IF($B$5='Selection Tables'!$B$26,'Compliance Imp.'!BL76+'Compliance Imp.'!BL90,IF('Compliance Imp.'!$B$5='Selection Tables'!$B$27,'Compliance Imp.'!BL105+'Compliance Imp.'!BL117,0)))</f>
        <v>327450</v>
      </c>
      <c r="BM27" s="87">
        <f ca="1">IF($B$5='Selection Tables'!$B$25,'Compliance Imp.'!BM45+'Compliance Imp.'!BM59,IF($B$5='Selection Tables'!$B$26,'Compliance Imp.'!BM76+'Compliance Imp.'!BM90,IF('Compliance Imp.'!$B$5='Selection Tables'!$B$27,'Compliance Imp.'!BM105+'Compliance Imp.'!BM117,0)))</f>
        <v>327450</v>
      </c>
      <c r="BN27" s="77">
        <f ca="1">(F27*Conversions!J$14+AJ27*Conversions!J$15)/Conversions!$B$9</f>
        <v>62484.634478873239</v>
      </c>
      <c r="BO27" s="78">
        <f ca="1">(G27*Conversions!K$14+AK27*Conversions!K$15)/Conversions!$B$9</f>
        <v>62170.657598591541</v>
      </c>
      <c r="BP27" s="78">
        <f ca="1">(H27*Conversions!L$14+AL27*Conversions!L$15)/Conversions!$B$9</f>
        <v>61856.680718309857</v>
      </c>
      <c r="BQ27" s="78">
        <f ca="1">(I27*Conversions!M$14+AM27*Conversions!M$15)/Conversions!$B$9</f>
        <v>61542.703838028159</v>
      </c>
      <c r="BR27" s="78">
        <f ca="1">(J27*Conversions!N$14+AN27*Conversions!N$15)/Conversions!$B$9</f>
        <v>61228.726957746476</v>
      </c>
      <c r="BS27" s="78">
        <f ca="1">(K27*Conversions!O$14+AO27*Conversions!O$15)/Conversions!$B$9</f>
        <v>60349.591692957736</v>
      </c>
      <c r="BT27" s="78">
        <f ca="1">(L27*Conversions!P$14+AP27*Conversions!P$15)/Conversions!$B$9</f>
        <v>59470.456428169004</v>
      </c>
      <c r="BU27" s="78">
        <f ca="1">(M27*Conversions!Q$14+AQ27*Conversions!Q$15)/Conversions!$B$9</f>
        <v>58591.321163380271</v>
      </c>
      <c r="BV27" s="78">
        <f ca="1">(N27*Conversions!R$14+AR27*Conversions!R$15)/Conversions!$B$9</f>
        <v>57712.185898591531</v>
      </c>
      <c r="BW27" s="78">
        <f ca="1">(O27*Conversions!S$14+AS27*Conversions!S$15)/Conversions!$B$9</f>
        <v>56833.050633802814</v>
      </c>
      <c r="BX27" s="78">
        <f ca="1">(P27*Conversions!T$14+AT27*Conversions!T$15)/Conversions!$B$9</f>
        <v>55577.143112676051</v>
      </c>
      <c r="BY27" s="78">
        <f ca="1">(Q27*Conversions!U$14+AU27*Conversions!U$15)/Conversions!$B$9</f>
        <v>54321.235591549295</v>
      </c>
      <c r="BZ27" s="78">
        <f ca="1">(R27*Conversions!V$14+AV27*Conversions!V$15)/Conversions!$B$9</f>
        <v>53065.328070422533</v>
      </c>
      <c r="CA27" s="78">
        <f ca="1">(S27*Conversions!W$14+AW27*Conversions!W$15)/Conversions!$B$9</f>
        <v>51809.42054929577</v>
      </c>
      <c r="CB27" s="78">
        <f ca="1">(T27*Conversions!X$14+AX27*Conversions!X$15)/Conversions!$B$9</f>
        <v>50553.513028169007</v>
      </c>
      <c r="CC27" s="78">
        <f ca="1">(U27*Conversions!Y$14+AY27*Conversions!Y$15)/Conversions!$B$9</f>
        <v>49297.605507042244</v>
      </c>
      <c r="CD27" s="78">
        <f ca="1">(V27*Conversions!Z$14+AZ27*Conversions!Z$15)/Conversions!$B$9</f>
        <v>48041.697985915482</v>
      </c>
      <c r="CE27" s="78">
        <f ca="1">(W27*Conversions!AA$14+BA27*Conversions!AA$15)/Conversions!$B$9</f>
        <v>46785.790464788719</v>
      </c>
      <c r="CF27" s="78">
        <f ca="1">(X27*Conversions!AB$14+BB27*Conversions!AB$15)/Conversions!$B$9</f>
        <v>45529.882943661956</v>
      </c>
      <c r="CG27" s="78">
        <f ca="1">(Y27*Conversions!AC$14+BC27*Conversions!AC$15)/Conversions!$B$9</f>
        <v>44273.975422535194</v>
      </c>
      <c r="CH27" s="78">
        <f ca="1">(Z27*Conversions!AD$14+BD27*Conversions!AD$15)/Conversions!$B$9</f>
        <v>43018.067901408431</v>
      </c>
      <c r="CI27" s="78">
        <f ca="1">(AA27*Conversions!AE$14+BE27*Conversions!AE$15)/Conversions!$B$9</f>
        <v>41762.160380281675</v>
      </c>
      <c r="CJ27" s="78">
        <f ca="1">(AB27*Conversions!AF$14+BF27*Conversions!AF$15)/Conversions!$B$9</f>
        <v>40506.252859154913</v>
      </c>
      <c r="CK27" s="78">
        <f ca="1">(AC27*Conversions!AG$14+BG27*Conversions!AG$15)/Conversions!$B$9</f>
        <v>39250.34533802815</v>
      </c>
      <c r="CL27" s="78">
        <f ca="1">(AD27*Conversions!AH$14+BH27*Conversions!AH$15)/Conversions!$B$9</f>
        <v>37994.437816901387</v>
      </c>
      <c r="CM27" s="78">
        <f ca="1">(AE27*Conversions!AI$14+BI27*Conversions!AI$15)/Conversions!$B$9</f>
        <v>36738.530295774624</v>
      </c>
      <c r="CN27" s="78">
        <f ca="1">(AF27*Conversions!AJ$14+BJ27*Conversions!AJ$15)/Conversions!$B$9</f>
        <v>35482.622774647862</v>
      </c>
      <c r="CO27" s="78">
        <f ca="1">(AG27*Conversions!AK$14+BK27*Conversions!AK$15)/Conversions!$B$9</f>
        <v>34226.715253521099</v>
      </c>
      <c r="CP27" s="78">
        <f ca="1">(AH27*Conversions!AL$14+BL27*Conversions!AL$15)/Conversions!$B$9</f>
        <v>32970.807732394343</v>
      </c>
      <c r="CQ27" s="79">
        <f ca="1">(AI27*Conversions!AM$14+BM27*Conversions!AM$15)/Conversions!$B$9</f>
        <v>31714.900211267606</v>
      </c>
    </row>
    <row r="29" spans="2:95" ht="21" thickBot="1">
      <c r="B29" s="314" t="s">
        <v>95</v>
      </c>
      <c r="C29" s="314"/>
      <c r="D29" s="314"/>
      <c r="E29" s="314"/>
    </row>
    <row r="30" spans="2:95" ht="17.100000000000001" thickTop="1">
      <c r="F30" s="311" t="s">
        <v>80</v>
      </c>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c r="AE30" s="312"/>
      <c r="AF30" s="312"/>
      <c r="AG30" s="312"/>
      <c r="AH30" s="312"/>
      <c r="AI30" s="313"/>
      <c r="AJ30" s="312" t="s">
        <v>81</v>
      </c>
      <c r="AK30" s="312"/>
      <c r="AL30" s="312"/>
      <c r="AM30" s="312"/>
      <c r="AN30" s="312"/>
      <c r="AO30" s="312"/>
      <c r="AP30" s="312"/>
      <c r="AQ30" s="312"/>
      <c r="AR30" s="312"/>
      <c r="AS30" s="312"/>
      <c r="AT30" s="312"/>
      <c r="AU30" s="312"/>
      <c r="AV30" s="312"/>
      <c r="AW30" s="312"/>
      <c r="AX30" s="312"/>
      <c r="AY30" s="312"/>
      <c r="AZ30" s="312"/>
      <c r="BA30" s="312"/>
      <c r="BB30" s="312"/>
      <c r="BC30" s="312"/>
      <c r="BD30" s="312"/>
      <c r="BE30" s="312"/>
      <c r="BF30" s="312"/>
      <c r="BG30" s="312"/>
      <c r="BH30" s="312"/>
      <c r="BI30" s="312"/>
      <c r="BJ30" s="312"/>
      <c r="BK30" s="312"/>
      <c r="BL30" s="312"/>
      <c r="BM30" s="313"/>
      <c r="BN30" s="311" t="s">
        <v>82</v>
      </c>
      <c r="BO30" s="312"/>
      <c r="BP30" s="312"/>
      <c r="BQ30" s="312"/>
      <c r="BR30" s="312"/>
      <c r="BS30" s="312"/>
      <c r="BT30" s="312"/>
      <c r="BU30" s="312"/>
      <c r="BV30" s="312"/>
      <c r="BW30" s="312"/>
      <c r="BX30" s="312"/>
      <c r="BY30" s="312"/>
      <c r="BZ30" s="312"/>
      <c r="CA30" s="312"/>
      <c r="CB30" s="312"/>
      <c r="CC30" s="312"/>
      <c r="CD30" s="312"/>
      <c r="CE30" s="312"/>
      <c r="CF30" s="312"/>
      <c r="CG30" s="312"/>
      <c r="CH30" s="312"/>
      <c r="CI30" s="312"/>
      <c r="CJ30" s="312"/>
      <c r="CK30" s="312"/>
      <c r="CL30" s="312"/>
      <c r="CM30" s="312"/>
      <c r="CN30" s="312"/>
      <c r="CO30" s="312"/>
      <c r="CP30" s="312"/>
      <c r="CQ30" s="313"/>
    </row>
    <row r="31" spans="2:95">
      <c r="E31" s="59" t="s">
        <v>91</v>
      </c>
      <c r="F31" s="71">
        <v>2021</v>
      </c>
      <c r="G31" s="14">
        <v>2022</v>
      </c>
      <c r="H31" s="14">
        <v>2023</v>
      </c>
      <c r="I31" s="14">
        <v>2024</v>
      </c>
      <c r="J31" s="14">
        <v>2025</v>
      </c>
      <c r="K31" s="14">
        <v>2026</v>
      </c>
      <c r="L31" s="14">
        <v>2027</v>
      </c>
      <c r="M31" s="14">
        <v>2028</v>
      </c>
      <c r="N31" s="14">
        <v>2029</v>
      </c>
      <c r="O31" s="14">
        <v>2030</v>
      </c>
      <c r="P31" s="14">
        <v>2031</v>
      </c>
      <c r="Q31" s="14">
        <v>2032</v>
      </c>
      <c r="R31" s="14">
        <v>2033</v>
      </c>
      <c r="S31" s="14">
        <v>2034</v>
      </c>
      <c r="T31" s="14">
        <v>2035</v>
      </c>
      <c r="U31" s="14">
        <v>2036</v>
      </c>
      <c r="V31" s="14">
        <v>2037</v>
      </c>
      <c r="W31" s="14">
        <v>2038</v>
      </c>
      <c r="X31" s="14">
        <v>2039</v>
      </c>
      <c r="Y31" s="14">
        <v>2040</v>
      </c>
      <c r="Z31" s="14">
        <v>2041</v>
      </c>
      <c r="AA31" s="14">
        <v>2042</v>
      </c>
      <c r="AB31" s="14">
        <v>2043</v>
      </c>
      <c r="AC31" s="14">
        <v>2044</v>
      </c>
      <c r="AD31" s="14">
        <v>2045</v>
      </c>
      <c r="AE31" s="14">
        <v>2046</v>
      </c>
      <c r="AF31" s="14">
        <v>2047</v>
      </c>
      <c r="AG31" s="14">
        <v>2048</v>
      </c>
      <c r="AH31" s="14">
        <v>2049</v>
      </c>
      <c r="AI31" s="72">
        <v>2050</v>
      </c>
      <c r="AJ31" s="14">
        <v>2021</v>
      </c>
      <c r="AK31" s="14">
        <v>2022</v>
      </c>
      <c r="AL31" s="14">
        <v>2023</v>
      </c>
      <c r="AM31" s="14">
        <v>2024</v>
      </c>
      <c r="AN31" s="14">
        <v>2025</v>
      </c>
      <c r="AO31" s="14">
        <v>2026</v>
      </c>
      <c r="AP31" s="14">
        <v>2027</v>
      </c>
      <c r="AQ31" s="14">
        <v>2028</v>
      </c>
      <c r="AR31" s="14">
        <v>2029</v>
      </c>
      <c r="AS31" s="14">
        <v>2030</v>
      </c>
      <c r="AT31" s="14">
        <v>2031</v>
      </c>
      <c r="AU31" s="14">
        <v>2032</v>
      </c>
      <c r="AV31" s="14">
        <v>2033</v>
      </c>
      <c r="AW31" s="14">
        <v>2034</v>
      </c>
      <c r="AX31" s="14">
        <v>2035</v>
      </c>
      <c r="AY31" s="14">
        <v>2036</v>
      </c>
      <c r="AZ31" s="14">
        <v>2037</v>
      </c>
      <c r="BA31" s="14">
        <v>2038</v>
      </c>
      <c r="BB31" s="14">
        <v>2039</v>
      </c>
      <c r="BC31" s="14">
        <v>2040</v>
      </c>
      <c r="BD31" s="14">
        <v>2041</v>
      </c>
      <c r="BE31" s="14">
        <v>2042</v>
      </c>
      <c r="BF31" s="14">
        <v>2043</v>
      </c>
      <c r="BG31" s="14">
        <v>2044</v>
      </c>
      <c r="BH31" s="14">
        <v>2045</v>
      </c>
      <c r="BI31" s="14">
        <v>2046</v>
      </c>
      <c r="BJ31" s="14">
        <v>2047</v>
      </c>
      <c r="BK31" s="14">
        <v>2048</v>
      </c>
      <c r="BL31" s="14">
        <v>2049</v>
      </c>
      <c r="BM31" s="72">
        <v>2050</v>
      </c>
      <c r="BN31" s="71">
        <v>2021</v>
      </c>
      <c r="BO31" s="14">
        <v>2022</v>
      </c>
      <c r="BP31" s="14">
        <v>2023</v>
      </c>
      <c r="BQ31" s="14">
        <v>2024</v>
      </c>
      <c r="BR31" s="14">
        <v>2025</v>
      </c>
      <c r="BS31" s="14">
        <v>2026</v>
      </c>
      <c r="BT31" s="14">
        <v>2027</v>
      </c>
      <c r="BU31" s="14">
        <v>2028</v>
      </c>
      <c r="BV31" s="14">
        <v>2029</v>
      </c>
      <c r="BW31" s="14">
        <v>2030</v>
      </c>
      <c r="BX31" s="14">
        <v>2031</v>
      </c>
      <c r="BY31" s="14">
        <v>2032</v>
      </c>
      <c r="BZ31" s="14">
        <v>2033</v>
      </c>
      <c r="CA31" s="14">
        <v>2034</v>
      </c>
      <c r="CB31" s="14">
        <v>2035</v>
      </c>
      <c r="CC31" s="14">
        <v>2036</v>
      </c>
      <c r="CD31" s="14">
        <v>2037</v>
      </c>
      <c r="CE31" s="14">
        <v>2038</v>
      </c>
      <c r="CF31" s="14">
        <v>2039</v>
      </c>
      <c r="CG31" s="14">
        <v>2040</v>
      </c>
      <c r="CH31" s="14">
        <v>2041</v>
      </c>
      <c r="CI31" s="14">
        <v>2042</v>
      </c>
      <c r="CJ31" s="14">
        <v>2043</v>
      </c>
      <c r="CK31" s="14">
        <v>2044</v>
      </c>
      <c r="CL31" s="14">
        <v>2045</v>
      </c>
      <c r="CM31" s="14">
        <v>2046</v>
      </c>
      <c r="CN31" s="14">
        <v>2047</v>
      </c>
      <c r="CO31" s="14">
        <v>2048</v>
      </c>
      <c r="CP31" s="14">
        <v>2049</v>
      </c>
      <c r="CQ31" s="72">
        <v>2050</v>
      </c>
    </row>
    <row r="32" spans="2:95" ht="17.100000000000001" thickBot="1">
      <c r="B32" s="11"/>
      <c r="C32" s="11"/>
      <c r="D32" s="11"/>
      <c r="E32" s="84" t="s">
        <v>114</v>
      </c>
      <c r="F32" s="118">
        <f ca="1">F27</f>
        <v>73089700</v>
      </c>
      <c r="G32" s="115">
        <f ca="1">F32+G27</f>
        <v>146179400</v>
      </c>
      <c r="H32" s="115">
        <f t="shared" ref="H32:AI32" ca="1" si="0">G32+H27</f>
        <v>219269100</v>
      </c>
      <c r="I32" s="115">
        <f t="shared" ca="1" si="0"/>
        <v>292358800</v>
      </c>
      <c r="J32" s="115">
        <f t="shared" ca="1" si="0"/>
        <v>365448500</v>
      </c>
      <c r="K32" s="115">
        <f t="shared" ca="1" si="0"/>
        <v>438538200</v>
      </c>
      <c r="L32" s="115">
        <f t="shared" ca="1" si="0"/>
        <v>511627900</v>
      </c>
      <c r="M32" s="115">
        <f t="shared" ca="1" si="0"/>
        <v>584717600</v>
      </c>
      <c r="N32" s="115">
        <f t="shared" ca="1" si="0"/>
        <v>657807300</v>
      </c>
      <c r="O32" s="115">
        <f t="shared" ca="1" si="0"/>
        <v>730897000</v>
      </c>
      <c r="P32" s="115">
        <f t="shared" ca="1" si="0"/>
        <v>803986700</v>
      </c>
      <c r="Q32" s="115">
        <f t="shared" ca="1" si="0"/>
        <v>877076400</v>
      </c>
      <c r="R32" s="115">
        <f t="shared" ca="1" si="0"/>
        <v>950166100</v>
      </c>
      <c r="S32" s="115">
        <f t="shared" ca="1" si="0"/>
        <v>1023255800</v>
      </c>
      <c r="T32" s="115">
        <f t="shared" ca="1" si="0"/>
        <v>1096345500</v>
      </c>
      <c r="U32" s="115">
        <f t="shared" ca="1" si="0"/>
        <v>1169435200</v>
      </c>
      <c r="V32" s="115">
        <f t="shared" ca="1" si="0"/>
        <v>1242524900</v>
      </c>
      <c r="W32" s="115">
        <f t="shared" ca="1" si="0"/>
        <v>1315614600</v>
      </c>
      <c r="X32" s="115">
        <f t="shared" ca="1" si="0"/>
        <v>1388704300</v>
      </c>
      <c r="Y32" s="115">
        <f t="shared" ca="1" si="0"/>
        <v>1461794000</v>
      </c>
      <c r="Z32" s="115">
        <f t="shared" ca="1" si="0"/>
        <v>1534883700</v>
      </c>
      <c r="AA32" s="115">
        <f t="shared" ca="1" si="0"/>
        <v>1607973400</v>
      </c>
      <c r="AB32" s="115">
        <f t="shared" ca="1" si="0"/>
        <v>1681063100</v>
      </c>
      <c r="AC32" s="115">
        <f t="shared" ca="1" si="0"/>
        <v>1754152800</v>
      </c>
      <c r="AD32" s="115">
        <f t="shared" ca="1" si="0"/>
        <v>1827242500</v>
      </c>
      <c r="AE32" s="115">
        <f t="shared" ca="1" si="0"/>
        <v>1900332200</v>
      </c>
      <c r="AF32" s="115">
        <f t="shared" ca="1" si="0"/>
        <v>1973421900</v>
      </c>
      <c r="AG32" s="115">
        <f t="shared" ca="1" si="0"/>
        <v>2046511600</v>
      </c>
      <c r="AH32" s="115">
        <f t="shared" ca="1" si="0"/>
        <v>2119601300</v>
      </c>
      <c r="AI32" s="116">
        <f t="shared" ca="1" si="0"/>
        <v>2192691000</v>
      </c>
      <c r="AJ32" s="85">
        <f ca="1">AJ27</f>
        <v>327450</v>
      </c>
      <c r="AK32" s="86">
        <f ca="1">AJ32+AK27</f>
        <v>654900</v>
      </c>
      <c r="AL32" s="86">
        <f t="shared" ref="AL32" ca="1" si="1">AK32+AL27</f>
        <v>982350</v>
      </c>
      <c r="AM32" s="86">
        <f t="shared" ref="AM32" ca="1" si="2">AL32+AM27</f>
        <v>1309800</v>
      </c>
      <c r="AN32" s="86">
        <f t="shared" ref="AN32" ca="1" si="3">AM32+AN27</f>
        <v>1637250</v>
      </c>
      <c r="AO32" s="86">
        <f t="shared" ref="AO32" ca="1" si="4">AN32+AO27</f>
        <v>1964700</v>
      </c>
      <c r="AP32" s="86">
        <f ca="1">AO32+AP27</f>
        <v>2292150</v>
      </c>
      <c r="AQ32" s="86">
        <f t="shared" ref="AQ32" ca="1" si="5">AP32+AQ27</f>
        <v>2619600</v>
      </c>
      <c r="AR32" s="86">
        <f t="shared" ref="AR32" ca="1" si="6">AQ32+AR27</f>
        <v>2947050</v>
      </c>
      <c r="AS32" s="86">
        <f t="shared" ref="AS32" ca="1" si="7">AR32+AS27</f>
        <v>3274500</v>
      </c>
      <c r="AT32" s="86">
        <f t="shared" ref="AT32" ca="1" si="8">AS32+AT27</f>
        <v>3601950</v>
      </c>
      <c r="AU32" s="86">
        <f t="shared" ref="AU32" ca="1" si="9">AT32+AU27</f>
        <v>3929400</v>
      </c>
      <c r="AV32" s="86">
        <f t="shared" ref="AV32" ca="1" si="10">AU32+AV27</f>
        <v>4256850</v>
      </c>
      <c r="AW32" s="86">
        <f t="shared" ref="AW32" ca="1" si="11">AV32+AW27</f>
        <v>4584300</v>
      </c>
      <c r="AX32" s="86">
        <f t="shared" ref="AX32" ca="1" si="12">AW32+AX27</f>
        <v>4911750</v>
      </c>
      <c r="AY32" s="86">
        <f t="shared" ref="AY32" ca="1" si="13">AX32+AY27</f>
        <v>5239200</v>
      </c>
      <c r="AZ32" s="86">
        <f t="shared" ref="AZ32" ca="1" si="14">AY32+AZ27</f>
        <v>5566650</v>
      </c>
      <c r="BA32" s="86">
        <f t="shared" ref="BA32" ca="1" si="15">AZ32+BA27</f>
        <v>5894100</v>
      </c>
      <c r="BB32" s="86">
        <f t="shared" ref="BB32" ca="1" si="16">BA32+BB27</f>
        <v>6221550</v>
      </c>
      <c r="BC32" s="86">
        <f t="shared" ref="BC32" ca="1" si="17">BB32+BC27</f>
        <v>6549000</v>
      </c>
      <c r="BD32" s="86">
        <f t="shared" ref="BD32" ca="1" si="18">BC32+BD27</f>
        <v>6876450</v>
      </c>
      <c r="BE32" s="86">
        <f t="shared" ref="BE32" ca="1" si="19">BD32+BE27</f>
        <v>7203900</v>
      </c>
      <c r="BF32" s="86">
        <f t="shared" ref="BF32" ca="1" si="20">BE32+BF27</f>
        <v>7531350</v>
      </c>
      <c r="BG32" s="86">
        <f t="shared" ref="BG32" ca="1" si="21">BF32+BG27</f>
        <v>7858800</v>
      </c>
      <c r="BH32" s="86">
        <f t="shared" ref="BH32" ca="1" si="22">BG32+BH27</f>
        <v>8186250</v>
      </c>
      <c r="BI32" s="86">
        <f t="shared" ref="BI32" ca="1" si="23">BH32+BI27</f>
        <v>8513700</v>
      </c>
      <c r="BJ32" s="86">
        <f t="shared" ref="BJ32" ca="1" si="24">BI32+BJ27</f>
        <v>8841150</v>
      </c>
      <c r="BK32" s="86">
        <f t="shared" ref="BK32" ca="1" si="25">BJ32+BK27</f>
        <v>9168600</v>
      </c>
      <c r="BL32" s="86">
        <f t="shared" ref="BL32" ca="1" si="26">BK32+BL27</f>
        <v>9496050</v>
      </c>
      <c r="BM32" s="87">
        <f t="shared" ref="BM32" ca="1" si="27">BL32+BM27</f>
        <v>9823500</v>
      </c>
      <c r="BN32" s="77">
        <f ca="1">(F32*Conversions!J$14+AJ32*Conversions!J$15)/Conversions!$B$9</f>
        <v>62484.634478873239</v>
      </c>
      <c r="BO32" s="78">
        <f ca="1">(G32*Conversions!K$14+AK32*Conversions!K$15)/Conversions!$B$9</f>
        <v>124341.31519718308</v>
      </c>
      <c r="BP32" s="78">
        <f ca="1">(H32*Conversions!L$14+AL32*Conversions!L$15)/Conversions!$B$9</f>
        <v>185570.04215492957</v>
      </c>
      <c r="BQ32" s="78">
        <f ca="1">(I32*Conversions!M$14+AM32*Conversions!M$15)/Conversions!$B$9</f>
        <v>246170.81535211264</v>
      </c>
      <c r="BR32" s="78">
        <f ca="1">(J32*Conversions!N$14+AN32*Conversions!N$15)/Conversions!$B$9</f>
        <v>306143.63478873239</v>
      </c>
      <c r="BS32" s="78">
        <f ca="1">(K32*Conversions!O$14+AO32*Conversions!O$15)/Conversions!$B$9</f>
        <v>362097.55015774642</v>
      </c>
      <c r="BT32" s="78">
        <f ca="1">(L32*Conversions!P$14+AP32*Conversions!P$15)/Conversions!$B$9</f>
        <v>416293.19499718305</v>
      </c>
      <c r="BU32" s="78">
        <f ca="1">(M32*Conversions!Q$14+AQ32*Conversions!Q$15)/Conversions!$B$9</f>
        <v>468730.56930704217</v>
      </c>
      <c r="BV32" s="78">
        <f ca="1">(N32*Conversions!R$14+AR32*Conversions!R$15)/Conversions!$B$9</f>
        <v>519409.67308732378</v>
      </c>
      <c r="BW32" s="78">
        <f ca="1">(O32*Conversions!S$14+AS32*Conversions!S$15)/Conversions!$B$9</f>
        <v>568330.50633802824</v>
      </c>
      <c r="BX32" s="78">
        <f ca="1">(P32*Conversions!T$14+AT32*Conversions!T$15)/Conversions!$B$9</f>
        <v>611348.57423943665</v>
      </c>
      <c r="BY32" s="78">
        <f ca="1">(Q32*Conversions!U$14+AU32*Conversions!U$15)/Conversions!$B$9</f>
        <v>651854.8270985916</v>
      </c>
      <c r="BZ32" s="78">
        <f ca="1">(R32*Conversions!V$14+AV32*Conversions!V$15)/Conversions!$B$9</f>
        <v>689849.26491549285</v>
      </c>
      <c r="CA32" s="78">
        <f ca="1">(S32*Conversions!W$14+AW32*Conversions!W$15)/Conversions!$B$9</f>
        <v>725331.88769014075</v>
      </c>
      <c r="CB32" s="78">
        <f ca="1">(T32*Conversions!X$14+AX32*Conversions!X$15)/Conversions!$B$9</f>
        <v>758302.69542253506</v>
      </c>
      <c r="CC32" s="78">
        <f ca="1">(U32*Conversions!Y$14+AY32*Conversions!Y$15)/Conversions!$B$9</f>
        <v>788761.68811267591</v>
      </c>
      <c r="CD32" s="78">
        <f ca="1">(V32*Conversions!Z$14+AZ32*Conversions!Z$15)/Conversions!$B$9</f>
        <v>816708.86576056317</v>
      </c>
      <c r="CE32" s="78">
        <f ca="1">(W32*Conversions!AA$14+BA32*Conversions!AA$15)/Conversions!$B$9</f>
        <v>842144.22836619685</v>
      </c>
      <c r="CF32" s="78">
        <f ca="1">(X32*Conversions!AB$14+BB32*Conversions!AB$15)/Conversions!$B$9</f>
        <v>865067.77592957707</v>
      </c>
      <c r="CG32" s="78">
        <f ca="1">(Y32*Conversions!AC$14+BC32*Conversions!AC$15)/Conversions!$B$9</f>
        <v>885479.50845070381</v>
      </c>
      <c r="CH32" s="78">
        <f ca="1">(Z32*Conversions!AD$14+BD32*Conversions!AD$15)/Conversions!$B$9</f>
        <v>903379.42592957709</v>
      </c>
      <c r="CI32" s="78">
        <f ca="1">(AA32*Conversions!AE$14+BE32*Conversions!AE$15)/Conversions!$B$9</f>
        <v>918767.52836619678</v>
      </c>
      <c r="CJ32" s="78">
        <f ca="1">(AB32*Conversions!AF$14+BF32*Conversions!AF$15)/Conversions!$B$9</f>
        <v>931643.81576056289</v>
      </c>
      <c r="CK32" s="78">
        <f ca="1">(AC32*Conversions!AG$14+BG32*Conversions!AG$15)/Conversions!$B$9</f>
        <v>942008.28811267542</v>
      </c>
      <c r="CL32" s="78">
        <f ca="1">(AD32*Conversions!AH$14+BH32*Conversions!AH$15)/Conversions!$B$9</f>
        <v>949860.9454225346</v>
      </c>
      <c r="CM32" s="78">
        <f ca="1">(AE32*Conversions!AI$14+BI32*Conversions!AI$15)/Conversions!$B$9</f>
        <v>955201.78769014019</v>
      </c>
      <c r="CN32" s="78">
        <f ca="1">(AF32*Conversions!AJ$14+BJ32*Conversions!AJ$15)/Conversions!$B$9</f>
        <v>958030.81491549232</v>
      </c>
      <c r="CO32" s="78">
        <f ca="1">(AG32*Conversions!AK$14+BK32*Conversions!AK$15)/Conversions!$B$9</f>
        <v>958348.02709859086</v>
      </c>
      <c r="CP32" s="78">
        <f ca="1">(AH32*Conversions!AL$14+BL32*Conversions!AL$15)/Conversions!$B$9</f>
        <v>956153.42423943593</v>
      </c>
      <c r="CQ32" s="79">
        <f ca="1">(AI32*Conversions!AM$14+BM32*Conversions!AM$15)/Conversions!$B$9</f>
        <v>951447.00633802812</v>
      </c>
    </row>
    <row r="33" spans="2:95">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row>
    <row r="34" spans="2:95">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row>
    <row r="35" spans="2:95">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row>
    <row r="36" spans="2:95" ht="18.95">
      <c r="B36" s="251" t="s">
        <v>101</v>
      </c>
      <c r="C36" s="251"/>
      <c r="D36" s="251"/>
      <c r="E36" s="251"/>
    </row>
    <row r="38" spans="2:95">
      <c r="B38" s="252" t="s">
        <v>115</v>
      </c>
      <c r="C38" s="252"/>
      <c r="D38" s="252"/>
      <c r="E38" s="252"/>
    </row>
    <row r="40" spans="2:95" ht="21" thickBot="1">
      <c r="B40" s="314" t="s">
        <v>116</v>
      </c>
      <c r="C40" s="314"/>
      <c r="D40" s="314"/>
      <c r="E40" s="314"/>
    </row>
    <row r="41" spans="2:95" ht="17.100000000000001" thickTop="1">
      <c r="F41" s="311" t="s">
        <v>80</v>
      </c>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312"/>
      <c r="AF41" s="312"/>
      <c r="AG41" s="312"/>
      <c r="AH41" s="312"/>
      <c r="AI41" s="313"/>
      <c r="AJ41" s="311" t="s">
        <v>81</v>
      </c>
      <c r="AK41" s="312"/>
      <c r="AL41" s="312"/>
      <c r="AM41" s="312"/>
      <c r="AN41" s="312"/>
      <c r="AO41" s="312"/>
      <c r="AP41" s="312"/>
      <c r="AQ41" s="312"/>
      <c r="AR41" s="312"/>
      <c r="AS41" s="312"/>
      <c r="AT41" s="312"/>
      <c r="AU41" s="312"/>
      <c r="AV41" s="312"/>
      <c r="AW41" s="312"/>
      <c r="AX41" s="312"/>
      <c r="AY41" s="312"/>
      <c r="AZ41" s="312"/>
      <c r="BA41" s="312"/>
      <c r="BB41" s="312"/>
      <c r="BC41" s="312"/>
      <c r="BD41" s="312"/>
      <c r="BE41" s="312"/>
      <c r="BF41" s="312"/>
      <c r="BG41" s="312"/>
      <c r="BH41" s="312"/>
      <c r="BI41" s="312"/>
      <c r="BJ41" s="312"/>
      <c r="BK41" s="312"/>
      <c r="BL41" s="312"/>
      <c r="BM41" s="313"/>
      <c r="BN41" s="311" t="s">
        <v>82</v>
      </c>
      <c r="BO41" s="312"/>
      <c r="BP41" s="312"/>
      <c r="BQ41" s="312"/>
      <c r="BR41" s="312"/>
      <c r="BS41" s="312"/>
      <c r="BT41" s="312"/>
      <c r="BU41" s="312"/>
      <c r="BV41" s="312"/>
      <c r="BW41" s="312"/>
      <c r="BX41" s="312"/>
      <c r="BY41" s="312"/>
      <c r="BZ41" s="312"/>
      <c r="CA41" s="312"/>
      <c r="CB41" s="312"/>
      <c r="CC41" s="312"/>
      <c r="CD41" s="312"/>
      <c r="CE41" s="312"/>
      <c r="CF41" s="312"/>
      <c r="CG41" s="312"/>
      <c r="CH41" s="312"/>
      <c r="CI41" s="312"/>
      <c r="CJ41" s="312"/>
      <c r="CK41" s="312"/>
      <c r="CL41" s="312"/>
      <c r="CM41" s="312"/>
      <c r="CN41" s="312"/>
      <c r="CO41" s="312"/>
      <c r="CP41" s="312"/>
      <c r="CQ41" s="313"/>
    </row>
    <row r="42" spans="2:95">
      <c r="E42" s="59" t="s">
        <v>91</v>
      </c>
      <c r="F42" s="71">
        <v>2021</v>
      </c>
      <c r="G42" s="14">
        <v>2022</v>
      </c>
      <c r="H42" s="14">
        <v>2023</v>
      </c>
      <c r="I42" s="14">
        <v>2024</v>
      </c>
      <c r="J42" s="14">
        <v>2025</v>
      </c>
      <c r="K42" s="14">
        <v>2026</v>
      </c>
      <c r="L42" s="14">
        <v>2027</v>
      </c>
      <c r="M42" s="14">
        <v>2028</v>
      </c>
      <c r="N42" s="14">
        <v>2029</v>
      </c>
      <c r="O42" s="14">
        <v>2030</v>
      </c>
      <c r="P42" s="14">
        <v>2031</v>
      </c>
      <c r="Q42" s="14">
        <v>2032</v>
      </c>
      <c r="R42" s="14">
        <v>2033</v>
      </c>
      <c r="S42" s="14">
        <v>2034</v>
      </c>
      <c r="T42" s="14">
        <v>2035</v>
      </c>
      <c r="U42" s="14">
        <v>2036</v>
      </c>
      <c r="V42" s="14">
        <v>2037</v>
      </c>
      <c r="W42" s="14">
        <v>2038</v>
      </c>
      <c r="X42" s="14">
        <v>2039</v>
      </c>
      <c r="Y42" s="14">
        <v>2040</v>
      </c>
      <c r="Z42" s="14">
        <v>2041</v>
      </c>
      <c r="AA42" s="14">
        <v>2042</v>
      </c>
      <c r="AB42" s="14">
        <v>2043</v>
      </c>
      <c r="AC42" s="14">
        <v>2044</v>
      </c>
      <c r="AD42" s="14">
        <v>2045</v>
      </c>
      <c r="AE42" s="14">
        <v>2046</v>
      </c>
      <c r="AF42" s="14">
        <v>2047</v>
      </c>
      <c r="AG42" s="14">
        <v>2048</v>
      </c>
      <c r="AH42" s="14">
        <v>2049</v>
      </c>
      <c r="AI42" s="72">
        <v>2050</v>
      </c>
      <c r="AJ42" s="71">
        <v>2021</v>
      </c>
      <c r="AK42" s="14">
        <v>2022</v>
      </c>
      <c r="AL42" s="14">
        <v>2023</v>
      </c>
      <c r="AM42" s="14">
        <v>2024</v>
      </c>
      <c r="AN42" s="14">
        <v>2025</v>
      </c>
      <c r="AO42" s="14">
        <v>2026</v>
      </c>
      <c r="AP42" s="14">
        <v>2027</v>
      </c>
      <c r="AQ42" s="14">
        <v>2028</v>
      </c>
      <c r="AR42" s="14">
        <v>2029</v>
      </c>
      <c r="AS42" s="14">
        <v>2030</v>
      </c>
      <c r="AT42" s="14">
        <v>2031</v>
      </c>
      <c r="AU42" s="14">
        <v>2032</v>
      </c>
      <c r="AV42" s="14">
        <v>2033</v>
      </c>
      <c r="AW42" s="14">
        <v>2034</v>
      </c>
      <c r="AX42" s="14">
        <v>2035</v>
      </c>
      <c r="AY42" s="14">
        <v>2036</v>
      </c>
      <c r="AZ42" s="14">
        <v>2037</v>
      </c>
      <c r="BA42" s="14">
        <v>2038</v>
      </c>
      <c r="BB42" s="14">
        <v>2039</v>
      </c>
      <c r="BC42" s="14">
        <v>2040</v>
      </c>
      <c r="BD42" s="14">
        <v>2041</v>
      </c>
      <c r="BE42" s="14">
        <v>2042</v>
      </c>
      <c r="BF42" s="14">
        <v>2043</v>
      </c>
      <c r="BG42" s="14">
        <v>2044</v>
      </c>
      <c r="BH42" s="14">
        <v>2045</v>
      </c>
      <c r="BI42" s="14">
        <v>2046</v>
      </c>
      <c r="BJ42" s="14">
        <v>2047</v>
      </c>
      <c r="BK42" s="14">
        <v>2048</v>
      </c>
      <c r="BL42" s="14">
        <v>2049</v>
      </c>
      <c r="BM42" s="72">
        <v>2050</v>
      </c>
      <c r="BN42" s="71">
        <v>2021</v>
      </c>
      <c r="BO42" s="14">
        <v>2022</v>
      </c>
      <c r="BP42" s="14">
        <v>2023</v>
      </c>
      <c r="BQ42" s="14">
        <v>2024</v>
      </c>
      <c r="BR42" s="14">
        <v>2025</v>
      </c>
      <c r="BS42" s="14">
        <v>2026</v>
      </c>
      <c r="BT42" s="14">
        <v>2027</v>
      </c>
      <c r="BU42" s="14">
        <v>2028</v>
      </c>
      <c r="BV42" s="14">
        <v>2029</v>
      </c>
      <c r="BW42" s="14">
        <v>2030</v>
      </c>
      <c r="BX42" s="14">
        <v>2031</v>
      </c>
      <c r="BY42" s="14">
        <v>2032</v>
      </c>
      <c r="BZ42" s="14">
        <v>2033</v>
      </c>
      <c r="CA42" s="14">
        <v>2034</v>
      </c>
      <c r="CB42" s="14">
        <v>2035</v>
      </c>
      <c r="CC42" s="14">
        <v>2036</v>
      </c>
      <c r="CD42" s="14">
        <v>2037</v>
      </c>
      <c r="CE42" s="14">
        <v>2038</v>
      </c>
      <c r="CF42" s="14">
        <v>2039</v>
      </c>
      <c r="CG42" s="14">
        <v>2040</v>
      </c>
      <c r="CH42" s="14">
        <v>2041</v>
      </c>
      <c r="CI42" s="14">
        <v>2042</v>
      </c>
      <c r="CJ42" s="14">
        <v>2043</v>
      </c>
      <c r="CK42" s="14">
        <v>2044</v>
      </c>
      <c r="CL42" s="14">
        <v>2045</v>
      </c>
      <c r="CM42" s="14">
        <v>2046</v>
      </c>
      <c r="CN42" s="14">
        <v>2047</v>
      </c>
      <c r="CO42" s="14">
        <v>2048</v>
      </c>
      <c r="CP42" s="14">
        <v>2049</v>
      </c>
      <c r="CQ42" s="72">
        <v>2050</v>
      </c>
    </row>
    <row r="43" spans="2:95">
      <c r="E43" s="59" t="s">
        <v>117</v>
      </c>
      <c r="F43" s="109">
        <f>F148</f>
        <v>73089700</v>
      </c>
      <c r="G43" s="110">
        <f>F43</f>
        <v>73089700</v>
      </c>
      <c r="H43" s="110">
        <f t="shared" ref="H43:AI43" si="28">G43</f>
        <v>73089700</v>
      </c>
      <c r="I43" s="8">
        <f t="shared" si="28"/>
        <v>73089700</v>
      </c>
      <c r="J43" s="8">
        <f t="shared" si="28"/>
        <v>73089700</v>
      </c>
      <c r="K43" s="8">
        <f t="shared" si="28"/>
        <v>73089700</v>
      </c>
      <c r="L43" s="8">
        <f t="shared" si="28"/>
        <v>73089700</v>
      </c>
      <c r="M43" s="8">
        <f t="shared" si="28"/>
        <v>73089700</v>
      </c>
      <c r="N43" s="8">
        <f t="shared" si="28"/>
        <v>73089700</v>
      </c>
      <c r="O43" s="8">
        <f t="shared" si="28"/>
        <v>73089700</v>
      </c>
      <c r="P43" s="8">
        <f t="shared" si="28"/>
        <v>73089700</v>
      </c>
      <c r="Q43" s="8">
        <f t="shared" si="28"/>
        <v>73089700</v>
      </c>
      <c r="R43" s="8">
        <f t="shared" si="28"/>
        <v>73089700</v>
      </c>
      <c r="S43" s="8">
        <f t="shared" si="28"/>
        <v>73089700</v>
      </c>
      <c r="T43" s="8">
        <f t="shared" si="28"/>
        <v>73089700</v>
      </c>
      <c r="U43" s="9">
        <f t="shared" si="28"/>
        <v>73089700</v>
      </c>
      <c r="V43" s="9">
        <f t="shared" si="28"/>
        <v>73089700</v>
      </c>
      <c r="W43" s="9">
        <f t="shared" si="28"/>
        <v>73089700</v>
      </c>
      <c r="X43" s="9">
        <f t="shared" si="28"/>
        <v>73089700</v>
      </c>
      <c r="Y43" s="9">
        <f t="shared" si="28"/>
        <v>73089700</v>
      </c>
      <c r="Z43" s="9">
        <f t="shared" si="28"/>
        <v>73089700</v>
      </c>
      <c r="AA43" s="9">
        <f t="shared" si="28"/>
        <v>73089700</v>
      </c>
      <c r="AB43" s="9">
        <f t="shared" si="28"/>
        <v>73089700</v>
      </c>
      <c r="AC43" s="9">
        <f t="shared" si="28"/>
        <v>73089700</v>
      </c>
      <c r="AD43" s="9">
        <f t="shared" si="28"/>
        <v>73089700</v>
      </c>
      <c r="AE43" s="9">
        <f t="shared" si="28"/>
        <v>73089700</v>
      </c>
      <c r="AF43" s="9">
        <f t="shared" si="28"/>
        <v>73089700</v>
      </c>
      <c r="AG43" s="9">
        <f t="shared" si="28"/>
        <v>73089700</v>
      </c>
      <c r="AH43" s="9">
        <f t="shared" si="28"/>
        <v>73089700</v>
      </c>
      <c r="AI43" s="55">
        <f t="shared" si="28"/>
        <v>73089700</v>
      </c>
      <c r="AJ43" s="109">
        <f>G148</f>
        <v>327450</v>
      </c>
      <c r="AK43" s="110">
        <f>AJ43</f>
        <v>327450</v>
      </c>
      <c r="AL43" s="110">
        <f t="shared" ref="AL43:BM43" si="29">AK43</f>
        <v>327450</v>
      </c>
      <c r="AM43" s="8">
        <f t="shared" si="29"/>
        <v>327450</v>
      </c>
      <c r="AN43" s="8">
        <f t="shared" si="29"/>
        <v>327450</v>
      </c>
      <c r="AO43" s="8">
        <f t="shared" si="29"/>
        <v>327450</v>
      </c>
      <c r="AP43" s="8">
        <f t="shared" si="29"/>
        <v>327450</v>
      </c>
      <c r="AQ43" s="8">
        <f t="shared" si="29"/>
        <v>327450</v>
      </c>
      <c r="AR43" s="8">
        <f t="shared" si="29"/>
        <v>327450</v>
      </c>
      <c r="AS43" s="8">
        <f t="shared" si="29"/>
        <v>327450</v>
      </c>
      <c r="AT43" s="8">
        <f t="shared" si="29"/>
        <v>327450</v>
      </c>
      <c r="AU43" s="8">
        <f t="shared" si="29"/>
        <v>327450</v>
      </c>
      <c r="AV43" s="8">
        <f t="shared" si="29"/>
        <v>327450</v>
      </c>
      <c r="AW43" s="8">
        <f t="shared" si="29"/>
        <v>327450</v>
      </c>
      <c r="AX43" s="8">
        <f t="shared" si="29"/>
        <v>327450</v>
      </c>
      <c r="AY43" s="9">
        <f t="shared" si="29"/>
        <v>327450</v>
      </c>
      <c r="AZ43" s="9">
        <f t="shared" si="29"/>
        <v>327450</v>
      </c>
      <c r="BA43" s="9">
        <f t="shared" si="29"/>
        <v>327450</v>
      </c>
      <c r="BB43" s="9">
        <f t="shared" si="29"/>
        <v>327450</v>
      </c>
      <c r="BC43" s="9">
        <f t="shared" si="29"/>
        <v>327450</v>
      </c>
      <c r="BD43" s="9">
        <f t="shared" si="29"/>
        <v>327450</v>
      </c>
      <c r="BE43" s="9">
        <f t="shared" si="29"/>
        <v>327450</v>
      </c>
      <c r="BF43" s="9">
        <f t="shared" si="29"/>
        <v>327450</v>
      </c>
      <c r="BG43" s="9">
        <f t="shared" si="29"/>
        <v>327450</v>
      </c>
      <c r="BH43" s="9">
        <f t="shared" si="29"/>
        <v>327450</v>
      </c>
      <c r="BI43" s="9">
        <f t="shared" si="29"/>
        <v>327450</v>
      </c>
      <c r="BJ43" s="9">
        <f t="shared" si="29"/>
        <v>327450</v>
      </c>
      <c r="BK43" s="9">
        <f t="shared" si="29"/>
        <v>327450</v>
      </c>
      <c r="BL43" s="9">
        <f t="shared" si="29"/>
        <v>327450</v>
      </c>
      <c r="BM43" s="55">
        <f t="shared" si="29"/>
        <v>327450</v>
      </c>
      <c r="BN43" s="74">
        <f>(F43*Conversions!J$14+AJ43*Conversions!J$15)/Conversions!$B$9</f>
        <v>62484.634478873239</v>
      </c>
      <c r="BO43" s="75">
        <f>(G43*Conversions!K$14+AK43*Conversions!K$15)/Conversions!$B$9</f>
        <v>62170.657598591541</v>
      </c>
      <c r="BP43" s="75">
        <f>(H43*Conversions!L$14+AL43*Conversions!L$15)/Conversions!$B$9</f>
        <v>61856.680718309857</v>
      </c>
      <c r="BQ43" s="75">
        <f>(I43*Conversions!M$14+AM43*Conversions!M$15)/Conversions!$B$9</f>
        <v>61542.703838028159</v>
      </c>
      <c r="BR43" s="75">
        <f>(J43*Conversions!N$14+AN43*Conversions!N$15)/Conversions!$B$9</f>
        <v>61228.726957746476</v>
      </c>
      <c r="BS43" s="75">
        <f>(K43*Conversions!O$14+AO43*Conversions!O$15)/Conversions!$B$9</f>
        <v>60349.591692957736</v>
      </c>
      <c r="BT43" s="75">
        <f>(L43*Conversions!P$14+AP43*Conversions!P$15)/Conversions!$B$9</f>
        <v>59470.456428169004</v>
      </c>
      <c r="BU43" s="75">
        <f>(M43*Conversions!Q$14+AQ43*Conversions!Q$15)/Conversions!$B$9</f>
        <v>58591.321163380271</v>
      </c>
      <c r="BV43" s="75">
        <f>(N43*Conversions!R$14+AR43*Conversions!R$15)/Conversions!$B$9</f>
        <v>57712.185898591531</v>
      </c>
      <c r="BW43" s="75">
        <f>(O43*Conversions!S$14+AS43*Conversions!S$15)/Conversions!$B$9</f>
        <v>56833.050633802814</v>
      </c>
      <c r="BX43" s="75">
        <f>(P43*Conversions!T$14+AT43*Conversions!T$15)/Conversions!$B$9</f>
        <v>55577.143112676051</v>
      </c>
      <c r="BY43" s="75">
        <f>(Q43*Conversions!U$14+AU43*Conversions!U$15)/Conversions!$B$9</f>
        <v>54321.235591549295</v>
      </c>
      <c r="BZ43" s="75">
        <f>(R43*Conversions!V$14+AV43*Conversions!V$15)/Conversions!$B$9</f>
        <v>53065.328070422533</v>
      </c>
      <c r="CA43" s="75">
        <f>(S43*Conversions!W$14+AW43*Conversions!W$15)/Conversions!$B$9</f>
        <v>51809.42054929577</v>
      </c>
      <c r="CB43" s="75">
        <f>(T43*Conversions!X$14+AX43*Conversions!X$15)/Conversions!$B$9</f>
        <v>50553.513028169007</v>
      </c>
      <c r="CC43" s="75">
        <f>(U43*Conversions!Y$14+AY43*Conversions!Y$15)/Conversions!$B$9</f>
        <v>49297.605507042244</v>
      </c>
      <c r="CD43" s="75">
        <f>(V43*Conversions!Z$14+AZ43*Conversions!Z$15)/Conversions!$B$9</f>
        <v>48041.697985915482</v>
      </c>
      <c r="CE43" s="75">
        <f>(W43*Conversions!AA$14+BA43*Conversions!AA$15)/Conversions!$B$9</f>
        <v>46785.790464788719</v>
      </c>
      <c r="CF43" s="75">
        <f>(X43*Conversions!AB$14+BB43*Conversions!AB$15)/Conversions!$B$9</f>
        <v>45529.882943661956</v>
      </c>
      <c r="CG43" s="75">
        <f>(Y43*Conversions!AC$14+BC43*Conversions!AC$15)/Conversions!$B$9</f>
        <v>44273.975422535194</v>
      </c>
      <c r="CH43" s="75">
        <f>(Z43*Conversions!AD$14+BD43*Conversions!AD$15)/Conversions!$B$9</f>
        <v>43018.067901408431</v>
      </c>
      <c r="CI43" s="75">
        <f>(AA43*Conversions!AE$14+BE43*Conversions!AE$15)/Conversions!$B$9</f>
        <v>41762.160380281675</v>
      </c>
      <c r="CJ43" s="75">
        <f>(AB43*Conversions!AF$14+BF43*Conversions!AF$15)/Conversions!$B$9</f>
        <v>40506.252859154913</v>
      </c>
      <c r="CK43" s="75">
        <f>(AC43*Conversions!AG$14+BG43*Conversions!AG$15)/Conversions!$B$9</f>
        <v>39250.34533802815</v>
      </c>
      <c r="CL43" s="75">
        <f>(AD43*Conversions!AH$14+BH43*Conversions!AH$15)/Conversions!$B$9</f>
        <v>37994.437816901387</v>
      </c>
      <c r="CM43" s="75">
        <f>(AE43*Conversions!AI$14+BI43*Conversions!AI$15)/Conversions!$B$9</f>
        <v>36738.530295774624</v>
      </c>
      <c r="CN43" s="75">
        <f>(AF43*Conversions!AJ$14+BJ43*Conversions!AJ$15)/Conversions!$B$9</f>
        <v>35482.622774647862</v>
      </c>
      <c r="CO43" s="75">
        <f>(AG43*Conversions!AK$14+BK43*Conversions!AK$15)/Conversions!$B$9</f>
        <v>34226.715253521099</v>
      </c>
      <c r="CP43" s="75">
        <f>(AH43*Conversions!AL$14+BL43*Conversions!AL$15)/Conversions!$B$9</f>
        <v>32970.807732394343</v>
      </c>
      <c r="CQ43" s="76">
        <f>(AI43*Conversions!AM$14+BM43*Conversions!AM$15)/Conversions!$B$9</f>
        <v>31714.900211267606</v>
      </c>
    </row>
    <row r="44" spans="2:95" s="88" customFormat="1">
      <c r="E44" s="89" t="s">
        <v>93</v>
      </c>
      <c r="F44" s="111">
        <f t="shared" ref="F44:AI44" ca="1" si="30">IF($B$8="No",F43,IF($B$9&gt;F$42,0,IF($B$9=F42,$F$43,OFFSET($F$43,0,(F42-$B$9)))))</f>
        <v>73089700</v>
      </c>
      <c r="G44" s="112">
        <f t="shared" ca="1" si="30"/>
        <v>73089700</v>
      </c>
      <c r="H44" s="112">
        <f t="shared" ca="1" si="30"/>
        <v>73089700</v>
      </c>
      <c r="I44" s="90">
        <f t="shared" ca="1" si="30"/>
        <v>73089700</v>
      </c>
      <c r="J44" s="90">
        <f t="shared" ca="1" si="30"/>
        <v>73089700</v>
      </c>
      <c r="K44" s="90">
        <f t="shared" ca="1" si="30"/>
        <v>73089700</v>
      </c>
      <c r="L44" s="90">
        <f t="shared" ca="1" si="30"/>
        <v>73089700</v>
      </c>
      <c r="M44" s="90">
        <f t="shared" ca="1" si="30"/>
        <v>73089700</v>
      </c>
      <c r="N44" s="90">
        <f t="shared" ca="1" si="30"/>
        <v>73089700</v>
      </c>
      <c r="O44" s="90">
        <f t="shared" ca="1" si="30"/>
        <v>73089700</v>
      </c>
      <c r="P44" s="90">
        <f t="shared" ca="1" si="30"/>
        <v>73089700</v>
      </c>
      <c r="Q44" s="90">
        <f t="shared" ca="1" si="30"/>
        <v>73089700</v>
      </c>
      <c r="R44" s="90">
        <f t="shared" ca="1" si="30"/>
        <v>73089700</v>
      </c>
      <c r="S44" s="90">
        <f t="shared" ca="1" si="30"/>
        <v>73089700</v>
      </c>
      <c r="T44" s="90">
        <f t="shared" ca="1" si="30"/>
        <v>73089700</v>
      </c>
      <c r="U44" s="90">
        <f t="shared" ca="1" si="30"/>
        <v>73089700</v>
      </c>
      <c r="V44" s="90">
        <f t="shared" ca="1" si="30"/>
        <v>73089700</v>
      </c>
      <c r="W44" s="90">
        <f t="shared" ca="1" si="30"/>
        <v>73089700</v>
      </c>
      <c r="X44" s="90">
        <f t="shared" ca="1" si="30"/>
        <v>73089700</v>
      </c>
      <c r="Y44" s="90">
        <f t="shared" ca="1" si="30"/>
        <v>73089700</v>
      </c>
      <c r="Z44" s="90">
        <f t="shared" ca="1" si="30"/>
        <v>73089700</v>
      </c>
      <c r="AA44" s="90">
        <f t="shared" ca="1" si="30"/>
        <v>73089700</v>
      </c>
      <c r="AB44" s="90">
        <f t="shared" ca="1" si="30"/>
        <v>73089700</v>
      </c>
      <c r="AC44" s="90">
        <f t="shared" ca="1" si="30"/>
        <v>73089700</v>
      </c>
      <c r="AD44" s="90">
        <f t="shared" ca="1" si="30"/>
        <v>73089700</v>
      </c>
      <c r="AE44" s="90">
        <f t="shared" ca="1" si="30"/>
        <v>73089700</v>
      </c>
      <c r="AF44" s="90">
        <f t="shared" ca="1" si="30"/>
        <v>73089700</v>
      </c>
      <c r="AG44" s="90">
        <f t="shared" ca="1" si="30"/>
        <v>73089700</v>
      </c>
      <c r="AH44" s="90">
        <f t="shared" ca="1" si="30"/>
        <v>73089700</v>
      </c>
      <c r="AI44" s="91">
        <f t="shared" ca="1" si="30"/>
        <v>73089700</v>
      </c>
      <c r="AJ44" s="111">
        <f t="shared" ref="AJ44:BM44" ca="1" si="31">IF($B$8="No",AJ43,IF($B$9&gt;AJ$42,0,IF($B$9=AJ42,$AJ$43,OFFSET($AJ$43,0,(AJ42-$B$9)))))</f>
        <v>327450</v>
      </c>
      <c r="AK44" s="112">
        <f t="shared" ca="1" si="31"/>
        <v>327450</v>
      </c>
      <c r="AL44" s="112">
        <f t="shared" ca="1" si="31"/>
        <v>327450</v>
      </c>
      <c r="AM44" s="90">
        <f t="shared" ca="1" si="31"/>
        <v>327450</v>
      </c>
      <c r="AN44" s="90">
        <f t="shared" ca="1" si="31"/>
        <v>327450</v>
      </c>
      <c r="AO44" s="90">
        <f t="shared" ca="1" si="31"/>
        <v>327450</v>
      </c>
      <c r="AP44" s="90">
        <f t="shared" ca="1" si="31"/>
        <v>327450</v>
      </c>
      <c r="AQ44" s="90">
        <f t="shared" ca="1" si="31"/>
        <v>327450</v>
      </c>
      <c r="AR44" s="90">
        <f t="shared" ca="1" si="31"/>
        <v>327450</v>
      </c>
      <c r="AS44" s="90">
        <f t="shared" ca="1" si="31"/>
        <v>327450</v>
      </c>
      <c r="AT44" s="90">
        <f t="shared" ca="1" si="31"/>
        <v>327450</v>
      </c>
      <c r="AU44" s="90">
        <f t="shared" ca="1" si="31"/>
        <v>327450</v>
      </c>
      <c r="AV44" s="90">
        <f t="shared" ca="1" si="31"/>
        <v>327450</v>
      </c>
      <c r="AW44" s="90">
        <f t="shared" ca="1" si="31"/>
        <v>327450</v>
      </c>
      <c r="AX44" s="90">
        <f t="shared" ca="1" si="31"/>
        <v>327450</v>
      </c>
      <c r="AY44" s="90">
        <f t="shared" ca="1" si="31"/>
        <v>327450</v>
      </c>
      <c r="AZ44" s="90">
        <f t="shared" ca="1" si="31"/>
        <v>327450</v>
      </c>
      <c r="BA44" s="90">
        <f t="shared" ca="1" si="31"/>
        <v>327450</v>
      </c>
      <c r="BB44" s="90">
        <f t="shared" ca="1" si="31"/>
        <v>327450</v>
      </c>
      <c r="BC44" s="90">
        <f t="shared" ca="1" si="31"/>
        <v>327450</v>
      </c>
      <c r="BD44" s="90">
        <f t="shared" ca="1" si="31"/>
        <v>327450</v>
      </c>
      <c r="BE44" s="90">
        <f t="shared" ca="1" si="31"/>
        <v>327450</v>
      </c>
      <c r="BF44" s="90">
        <f t="shared" ca="1" si="31"/>
        <v>327450</v>
      </c>
      <c r="BG44" s="90">
        <f t="shared" ca="1" si="31"/>
        <v>327450</v>
      </c>
      <c r="BH44" s="90">
        <f t="shared" ca="1" si="31"/>
        <v>327450</v>
      </c>
      <c r="BI44" s="90">
        <f t="shared" ca="1" si="31"/>
        <v>327450</v>
      </c>
      <c r="BJ44" s="90">
        <f t="shared" ca="1" si="31"/>
        <v>327450</v>
      </c>
      <c r="BK44" s="90">
        <f t="shared" ca="1" si="31"/>
        <v>327450</v>
      </c>
      <c r="BL44" s="90">
        <f t="shared" ca="1" si="31"/>
        <v>327450</v>
      </c>
      <c r="BM44" s="91">
        <f t="shared" ca="1" si="31"/>
        <v>327450</v>
      </c>
      <c r="BN44" s="74">
        <f ca="1">(F44*Conversions!J$14+AJ44*Conversions!J$15)/Conversions!$B$9</f>
        <v>62484.634478873239</v>
      </c>
      <c r="BO44" s="75">
        <f ca="1">(G44*Conversions!K$14+AK44*Conversions!K$15)/Conversions!$B$9</f>
        <v>62170.657598591541</v>
      </c>
      <c r="BP44" s="75">
        <f ca="1">(H44*Conversions!L$14+AL44*Conversions!L$15)/Conversions!$B$9</f>
        <v>61856.680718309857</v>
      </c>
      <c r="BQ44" s="75">
        <f ca="1">(I44*Conversions!M$14+AM44*Conversions!M$15)/Conversions!$B$9</f>
        <v>61542.703838028159</v>
      </c>
      <c r="BR44" s="75">
        <f ca="1">(J44*Conversions!N$14+AN44*Conversions!N$15)/Conversions!$B$9</f>
        <v>61228.726957746476</v>
      </c>
      <c r="BS44" s="75">
        <f ca="1">(K44*Conversions!O$14+AO44*Conversions!O$15)/Conversions!$B$9</f>
        <v>60349.591692957736</v>
      </c>
      <c r="BT44" s="75">
        <f ca="1">(L44*Conversions!P$14+AP44*Conversions!P$15)/Conversions!$B$9</f>
        <v>59470.456428169004</v>
      </c>
      <c r="BU44" s="75">
        <f ca="1">(M44*Conversions!Q$14+AQ44*Conversions!Q$15)/Conversions!$B$9</f>
        <v>58591.321163380271</v>
      </c>
      <c r="BV44" s="75">
        <f ca="1">(N44*Conversions!R$14+AR44*Conversions!R$15)/Conversions!$B$9</f>
        <v>57712.185898591531</v>
      </c>
      <c r="BW44" s="75">
        <f ca="1">(O44*Conversions!S$14+AS44*Conversions!S$15)/Conversions!$B$9</f>
        <v>56833.050633802814</v>
      </c>
      <c r="BX44" s="75">
        <f ca="1">(P44*Conversions!T$14+AT44*Conversions!T$15)/Conversions!$B$9</f>
        <v>55577.143112676051</v>
      </c>
      <c r="BY44" s="75">
        <f ca="1">(Q44*Conversions!U$14+AU44*Conversions!U$15)/Conversions!$B$9</f>
        <v>54321.235591549295</v>
      </c>
      <c r="BZ44" s="75">
        <f ca="1">(R44*Conversions!V$14+AV44*Conversions!V$15)/Conversions!$B$9</f>
        <v>53065.328070422533</v>
      </c>
      <c r="CA44" s="75">
        <f ca="1">(S44*Conversions!W$14+AW44*Conversions!W$15)/Conversions!$B$9</f>
        <v>51809.42054929577</v>
      </c>
      <c r="CB44" s="75">
        <f ca="1">(T44*Conversions!X$14+AX44*Conversions!X$15)/Conversions!$B$9</f>
        <v>50553.513028169007</v>
      </c>
      <c r="CC44" s="75">
        <f ca="1">(U44*Conversions!Y$14+AY44*Conversions!Y$15)/Conversions!$B$9</f>
        <v>49297.605507042244</v>
      </c>
      <c r="CD44" s="75">
        <f ca="1">(V44*Conversions!Z$14+AZ44*Conversions!Z$15)/Conversions!$B$9</f>
        <v>48041.697985915482</v>
      </c>
      <c r="CE44" s="75">
        <f ca="1">(W44*Conversions!AA$14+BA44*Conversions!AA$15)/Conversions!$B$9</f>
        <v>46785.790464788719</v>
      </c>
      <c r="CF44" s="75">
        <f ca="1">(X44*Conversions!AB$14+BB44*Conversions!AB$15)/Conversions!$B$9</f>
        <v>45529.882943661956</v>
      </c>
      <c r="CG44" s="75">
        <f ca="1">(Y44*Conversions!AC$14+BC44*Conversions!AC$15)/Conversions!$B$9</f>
        <v>44273.975422535194</v>
      </c>
      <c r="CH44" s="75">
        <f ca="1">(Z44*Conversions!AD$14+BD44*Conversions!AD$15)/Conversions!$B$9</f>
        <v>43018.067901408431</v>
      </c>
      <c r="CI44" s="75">
        <f ca="1">(AA44*Conversions!AE$14+BE44*Conversions!AE$15)/Conversions!$B$9</f>
        <v>41762.160380281675</v>
      </c>
      <c r="CJ44" s="75">
        <f ca="1">(AB44*Conversions!AF$14+BF44*Conversions!AF$15)/Conversions!$B$9</f>
        <v>40506.252859154913</v>
      </c>
      <c r="CK44" s="75">
        <f ca="1">(AC44*Conversions!AG$14+BG44*Conversions!AG$15)/Conversions!$B$9</f>
        <v>39250.34533802815</v>
      </c>
      <c r="CL44" s="75">
        <f ca="1">(AD44*Conversions!AH$14+BH44*Conversions!AH$15)/Conversions!$B$9</f>
        <v>37994.437816901387</v>
      </c>
      <c r="CM44" s="75">
        <f ca="1">(AE44*Conversions!AI$14+BI44*Conversions!AI$15)/Conversions!$B$9</f>
        <v>36738.530295774624</v>
      </c>
      <c r="CN44" s="75">
        <f ca="1">(AF44*Conversions!AJ$14+BJ44*Conversions!AJ$15)/Conversions!$B$9</f>
        <v>35482.622774647862</v>
      </c>
      <c r="CO44" s="75">
        <f ca="1">(AG44*Conversions!AK$14+BK44*Conversions!AK$15)/Conversions!$B$9</f>
        <v>34226.715253521099</v>
      </c>
      <c r="CP44" s="75">
        <f ca="1">(AH44*Conversions!AL$14+BL44*Conversions!AL$15)/Conversions!$B$9</f>
        <v>32970.807732394343</v>
      </c>
      <c r="CQ44" s="76">
        <f ca="1">(AI44*Conversions!AM$14+BM44*Conversions!AM$15)/Conversions!$B$9</f>
        <v>31714.900211267606</v>
      </c>
    </row>
    <row r="45" spans="2:95" s="11" customFormat="1" ht="17.100000000000001" thickBot="1">
      <c r="E45" s="84" t="s">
        <v>94</v>
      </c>
      <c r="F45" s="113">
        <f t="shared" ref="F45:H45" ca="1" si="32">IF($B$11="No",F44,$B$12*F44)</f>
        <v>73089700</v>
      </c>
      <c r="G45" s="114">
        <f t="shared" ca="1" si="32"/>
        <v>73089700</v>
      </c>
      <c r="H45" s="114">
        <f t="shared" ca="1" si="32"/>
        <v>73089700</v>
      </c>
      <c r="I45" s="86">
        <f ca="1">IF($B$11="No",I44,$B$12*I44)</f>
        <v>73089700</v>
      </c>
      <c r="J45" s="86">
        <f t="shared" ref="J45:AL45" ca="1" si="33">IF($B$11="No",J44,$B$12*J44)</f>
        <v>73089700</v>
      </c>
      <c r="K45" s="86">
        <f t="shared" ca="1" si="33"/>
        <v>73089700</v>
      </c>
      <c r="L45" s="86">
        <f t="shared" ca="1" si="33"/>
        <v>73089700</v>
      </c>
      <c r="M45" s="86">
        <f t="shared" ca="1" si="33"/>
        <v>73089700</v>
      </c>
      <c r="N45" s="86">
        <f t="shared" ca="1" si="33"/>
        <v>73089700</v>
      </c>
      <c r="O45" s="86">
        <f t="shared" ca="1" si="33"/>
        <v>73089700</v>
      </c>
      <c r="P45" s="86">
        <f t="shared" ca="1" si="33"/>
        <v>73089700</v>
      </c>
      <c r="Q45" s="86">
        <f t="shared" ca="1" si="33"/>
        <v>73089700</v>
      </c>
      <c r="R45" s="86">
        <f t="shared" ca="1" si="33"/>
        <v>73089700</v>
      </c>
      <c r="S45" s="86">
        <f t="shared" ca="1" si="33"/>
        <v>73089700</v>
      </c>
      <c r="T45" s="86">
        <f t="shared" ca="1" si="33"/>
        <v>73089700</v>
      </c>
      <c r="U45" s="86">
        <f t="shared" ca="1" si="33"/>
        <v>73089700</v>
      </c>
      <c r="V45" s="86">
        <f t="shared" ca="1" si="33"/>
        <v>73089700</v>
      </c>
      <c r="W45" s="86">
        <f t="shared" ca="1" si="33"/>
        <v>73089700</v>
      </c>
      <c r="X45" s="86">
        <f t="shared" ca="1" si="33"/>
        <v>73089700</v>
      </c>
      <c r="Y45" s="86">
        <f t="shared" ca="1" si="33"/>
        <v>73089700</v>
      </c>
      <c r="Z45" s="86">
        <f t="shared" ca="1" si="33"/>
        <v>73089700</v>
      </c>
      <c r="AA45" s="86">
        <f t="shared" ca="1" si="33"/>
        <v>73089700</v>
      </c>
      <c r="AB45" s="86">
        <f t="shared" ca="1" si="33"/>
        <v>73089700</v>
      </c>
      <c r="AC45" s="86">
        <f t="shared" ca="1" si="33"/>
        <v>73089700</v>
      </c>
      <c r="AD45" s="86">
        <f t="shared" ca="1" si="33"/>
        <v>73089700</v>
      </c>
      <c r="AE45" s="86">
        <f t="shared" ca="1" si="33"/>
        <v>73089700</v>
      </c>
      <c r="AF45" s="86">
        <f t="shared" ca="1" si="33"/>
        <v>73089700</v>
      </c>
      <c r="AG45" s="86">
        <f t="shared" ca="1" si="33"/>
        <v>73089700</v>
      </c>
      <c r="AH45" s="86">
        <f t="shared" ca="1" si="33"/>
        <v>73089700</v>
      </c>
      <c r="AI45" s="87">
        <f t="shared" ca="1" si="33"/>
        <v>73089700</v>
      </c>
      <c r="AJ45" s="113">
        <f t="shared" ca="1" si="33"/>
        <v>327450</v>
      </c>
      <c r="AK45" s="114">
        <f t="shared" ca="1" si="33"/>
        <v>327450</v>
      </c>
      <c r="AL45" s="114">
        <f t="shared" ca="1" si="33"/>
        <v>327450</v>
      </c>
      <c r="AM45" s="86">
        <f ca="1">IF($B$11="No",AM44,$B$12*AM44)</f>
        <v>327450</v>
      </c>
      <c r="AN45" s="86">
        <f t="shared" ref="AN45:AO45" ca="1" si="34">IF($B$11="No",AN44,$B$12*AN44)</f>
        <v>327450</v>
      </c>
      <c r="AO45" s="86">
        <f t="shared" ca="1" si="34"/>
        <v>327450</v>
      </c>
      <c r="AP45" s="86">
        <f ca="1">IF($B$11="No",AP44,$B$12*AP44)</f>
        <v>327450</v>
      </c>
      <c r="AQ45" s="86">
        <f t="shared" ref="AQ45:BM45" ca="1" si="35">IF($B$11="No",AQ44,$B$12*AQ44)</f>
        <v>327450</v>
      </c>
      <c r="AR45" s="86">
        <f t="shared" ca="1" si="35"/>
        <v>327450</v>
      </c>
      <c r="AS45" s="86">
        <f t="shared" ca="1" si="35"/>
        <v>327450</v>
      </c>
      <c r="AT45" s="86">
        <f t="shared" ca="1" si="35"/>
        <v>327450</v>
      </c>
      <c r="AU45" s="86">
        <f t="shared" ca="1" si="35"/>
        <v>327450</v>
      </c>
      <c r="AV45" s="86">
        <f t="shared" ca="1" si="35"/>
        <v>327450</v>
      </c>
      <c r="AW45" s="86">
        <f t="shared" ca="1" si="35"/>
        <v>327450</v>
      </c>
      <c r="AX45" s="86">
        <f t="shared" ca="1" si="35"/>
        <v>327450</v>
      </c>
      <c r="AY45" s="86">
        <f t="shared" ca="1" si="35"/>
        <v>327450</v>
      </c>
      <c r="AZ45" s="86">
        <f t="shared" ca="1" si="35"/>
        <v>327450</v>
      </c>
      <c r="BA45" s="86">
        <f t="shared" ca="1" si="35"/>
        <v>327450</v>
      </c>
      <c r="BB45" s="86">
        <f t="shared" ca="1" si="35"/>
        <v>327450</v>
      </c>
      <c r="BC45" s="86">
        <f t="shared" ca="1" si="35"/>
        <v>327450</v>
      </c>
      <c r="BD45" s="86">
        <f t="shared" ca="1" si="35"/>
        <v>327450</v>
      </c>
      <c r="BE45" s="86">
        <f t="shared" ca="1" si="35"/>
        <v>327450</v>
      </c>
      <c r="BF45" s="86">
        <f t="shared" ca="1" si="35"/>
        <v>327450</v>
      </c>
      <c r="BG45" s="86">
        <f t="shared" ca="1" si="35"/>
        <v>327450</v>
      </c>
      <c r="BH45" s="86">
        <f t="shared" ca="1" si="35"/>
        <v>327450</v>
      </c>
      <c r="BI45" s="86">
        <f t="shared" ca="1" si="35"/>
        <v>327450</v>
      </c>
      <c r="BJ45" s="86">
        <f t="shared" ca="1" si="35"/>
        <v>327450</v>
      </c>
      <c r="BK45" s="86">
        <f t="shared" ca="1" si="35"/>
        <v>327450</v>
      </c>
      <c r="BL45" s="86">
        <f t="shared" ca="1" si="35"/>
        <v>327450</v>
      </c>
      <c r="BM45" s="87">
        <f t="shared" ca="1" si="35"/>
        <v>327450</v>
      </c>
      <c r="BN45" s="77">
        <f ca="1">(F45*Conversions!J$14+AJ45*Conversions!J$15)/Conversions!$B$9</f>
        <v>62484.634478873239</v>
      </c>
      <c r="BO45" s="78">
        <f ca="1">(G45*Conversions!K$14+AK45*Conversions!K$15)/Conversions!$B$9</f>
        <v>62170.657598591541</v>
      </c>
      <c r="BP45" s="78">
        <f ca="1">(H45*Conversions!L$14+AL45*Conversions!L$15)/Conversions!$B$9</f>
        <v>61856.680718309857</v>
      </c>
      <c r="BQ45" s="78">
        <f ca="1">(I45*Conversions!M$14+AM45*Conversions!M$15)/Conversions!$B$9</f>
        <v>61542.703838028159</v>
      </c>
      <c r="BR45" s="78">
        <f ca="1">(J45*Conversions!N$14+AN45*Conversions!N$15)/Conversions!$B$9</f>
        <v>61228.726957746476</v>
      </c>
      <c r="BS45" s="78">
        <f ca="1">(K45*Conversions!O$14+AO45*Conversions!O$15)/Conversions!$B$9</f>
        <v>60349.591692957736</v>
      </c>
      <c r="BT45" s="78">
        <f ca="1">(L45*Conversions!P$14+AP45*Conversions!P$15)/Conversions!$B$9</f>
        <v>59470.456428169004</v>
      </c>
      <c r="BU45" s="78">
        <f ca="1">(M45*Conversions!Q$14+AQ45*Conversions!Q$15)/Conversions!$B$9</f>
        <v>58591.321163380271</v>
      </c>
      <c r="BV45" s="78">
        <f ca="1">(N45*Conversions!R$14+AR45*Conversions!R$15)/Conversions!$B$9</f>
        <v>57712.185898591531</v>
      </c>
      <c r="BW45" s="78">
        <f ca="1">(O45*Conversions!S$14+AS45*Conversions!S$15)/Conversions!$B$9</f>
        <v>56833.050633802814</v>
      </c>
      <c r="BX45" s="78">
        <f ca="1">(P45*Conversions!T$14+AT45*Conversions!T$15)/Conversions!$B$9</f>
        <v>55577.143112676051</v>
      </c>
      <c r="BY45" s="78">
        <f ca="1">(Q45*Conversions!U$14+AU45*Conversions!U$15)/Conversions!$B$9</f>
        <v>54321.235591549295</v>
      </c>
      <c r="BZ45" s="78">
        <f ca="1">(R45*Conversions!V$14+AV45*Conversions!V$15)/Conversions!$B$9</f>
        <v>53065.328070422533</v>
      </c>
      <c r="CA45" s="78">
        <f ca="1">(S45*Conversions!W$14+AW45*Conversions!W$15)/Conversions!$B$9</f>
        <v>51809.42054929577</v>
      </c>
      <c r="CB45" s="78">
        <f ca="1">(T45*Conversions!X$14+AX45*Conversions!X$15)/Conversions!$B$9</f>
        <v>50553.513028169007</v>
      </c>
      <c r="CC45" s="78">
        <f ca="1">(U45*Conversions!Y$14+AY45*Conversions!Y$15)/Conversions!$B$9</f>
        <v>49297.605507042244</v>
      </c>
      <c r="CD45" s="78">
        <f ca="1">(V45*Conversions!Z$14+AZ45*Conversions!Z$15)/Conversions!$B$9</f>
        <v>48041.697985915482</v>
      </c>
      <c r="CE45" s="78">
        <f ca="1">(W45*Conversions!AA$14+BA45*Conversions!AA$15)/Conversions!$B$9</f>
        <v>46785.790464788719</v>
      </c>
      <c r="CF45" s="78">
        <f ca="1">(X45*Conversions!AB$14+BB45*Conversions!AB$15)/Conversions!$B$9</f>
        <v>45529.882943661956</v>
      </c>
      <c r="CG45" s="78">
        <f ca="1">(Y45*Conversions!AC$14+BC45*Conversions!AC$15)/Conversions!$B$9</f>
        <v>44273.975422535194</v>
      </c>
      <c r="CH45" s="78">
        <f ca="1">(Z45*Conversions!AD$14+BD45*Conversions!AD$15)/Conversions!$B$9</f>
        <v>43018.067901408431</v>
      </c>
      <c r="CI45" s="78">
        <f ca="1">(AA45*Conversions!AE$14+BE45*Conversions!AE$15)/Conversions!$B$9</f>
        <v>41762.160380281675</v>
      </c>
      <c r="CJ45" s="78">
        <f ca="1">(AB45*Conversions!AF$14+BF45*Conversions!AF$15)/Conversions!$B$9</f>
        <v>40506.252859154913</v>
      </c>
      <c r="CK45" s="78">
        <f ca="1">(AC45*Conversions!AG$14+BG45*Conversions!AG$15)/Conversions!$B$9</f>
        <v>39250.34533802815</v>
      </c>
      <c r="CL45" s="78">
        <f ca="1">(AD45*Conversions!AH$14+BH45*Conversions!AH$15)/Conversions!$B$9</f>
        <v>37994.437816901387</v>
      </c>
      <c r="CM45" s="78">
        <f ca="1">(AE45*Conversions!AI$14+BI45*Conversions!AI$15)/Conversions!$B$9</f>
        <v>36738.530295774624</v>
      </c>
      <c r="CN45" s="78">
        <f ca="1">(AF45*Conversions!AJ$14+BJ45*Conversions!AJ$15)/Conversions!$B$9</f>
        <v>35482.622774647862</v>
      </c>
      <c r="CO45" s="78">
        <f ca="1">(AG45*Conversions!AK$14+BK45*Conversions!AK$15)/Conversions!$B$9</f>
        <v>34226.715253521099</v>
      </c>
      <c r="CP45" s="78">
        <f ca="1">(AH45*Conversions!AL$14+BL45*Conversions!AL$15)/Conversions!$B$9</f>
        <v>32970.807732394343</v>
      </c>
      <c r="CQ45" s="79">
        <f ca="1">(AI45*Conversions!AM$14+BM45*Conversions!AM$15)/Conversions!$B$9</f>
        <v>31714.900211267606</v>
      </c>
    </row>
    <row r="47" spans="2:95" ht="21" thickBot="1">
      <c r="B47" s="314" t="s">
        <v>95</v>
      </c>
      <c r="C47" s="314"/>
      <c r="D47" s="314"/>
      <c r="E47" s="314"/>
    </row>
    <row r="48" spans="2:95" ht="17.100000000000001" thickTop="1">
      <c r="F48" s="311" t="s">
        <v>80</v>
      </c>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3"/>
      <c r="AJ48" s="312" t="s">
        <v>81</v>
      </c>
      <c r="AK48" s="312"/>
      <c r="AL48" s="312"/>
      <c r="AM48" s="312"/>
      <c r="AN48" s="312"/>
      <c r="AO48" s="312"/>
      <c r="AP48" s="312"/>
      <c r="AQ48" s="312"/>
      <c r="AR48" s="312"/>
      <c r="AS48" s="312"/>
      <c r="AT48" s="312"/>
      <c r="AU48" s="312"/>
      <c r="AV48" s="312"/>
      <c r="AW48" s="312"/>
      <c r="AX48" s="312"/>
      <c r="AY48" s="312"/>
      <c r="AZ48" s="312"/>
      <c r="BA48" s="312"/>
      <c r="BB48" s="312"/>
      <c r="BC48" s="312"/>
      <c r="BD48" s="312"/>
      <c r="BE48" s="312"/>
      <c r="BF48" s="312"/>
      <c r="BG48" s="312"/>
      <c r="BH48" s="312"/>
      <c r="BI48" s="312"/>
      <c r="BJ48" s="312"/>
      <c r="BK48" s="312"/>
      <c r="BL48" s="312"/>
      <c r="BM48" s="313"/>
      <c r="BN48" s="311" t="s">
        <v>82</v>
      </c>
      <c r="BO48" s="312"/>
      <c r="BP48" s="312"/>
      <c r="BQ48" s="312"/>
      <c r="BR48" s="312"/>
      <c r="BS48" s="312"/>
      <c r="BT48" s="312"/>
      <c r="BU48" s="312"/>
      <c r="BV48" s="312"/>
      <c r="BW48" s="312"/>
      <c r="BX48" s="312"/>
      <c r="BY48" s="312"/>
      <c r="BZ48" s="312"/>
      <c r="CA48" s="312"/>
      <c r="CB48" s="312"/>
      <c r="CC48" s="312"/>
      <c r="CD48" s="312"/>
      <c r="CE48" s="312"/>
      <c r="CF48" s="312"/>
      <c r="CG48" s="312"/>
      <c r="CH48" s="312"/>
      <c r="CI48" s="312"/>
      <c r="CJ48" s="312"/>
      <c r="CK48" s="312"/>
      <c r="CL48" s="312"/>
      <c r="CM48" s="312"/>
      <c r="CN48" s="312"/>
      <c r="CO48" s="312"/>
      <c r="CP48" s="312"/>
      <c r="CQ48" s="313"/>
    </row>
    <row r="49" spans="2:95">
      <c r="E49" s="59" t="s">
        <v>91</v>
      </c>
      <c r="F49" s="71">
        <v>2021</v>
      </c>
      <c r="G49" s="14">
        <v>2022</v>
      </c>
      <c r="H49" s="14">
        <v>2023</v>
      </c>
      <c r="I49" s="14">
        <v>2024</v>
      </c>
      <c r="J49" s="14">
        <v>2025</v>
      </c>
      <c r="K49" s="14">
        <v>2026</v>
      </c>
      <c r="L49" s="14">
        <v>2027</v>
      </c>
      <c r="M49" s="14">
        <v>2028</v>
      </c>
      <c r="N49" s="14">
        <v>2029</v>
      </c>
      <c r="O49" s="14">
        <v>2030</v>
      </c>
      <c r="P49" s="14">
        <v>2031</v>
      </c>
      <c r="Q49" s="14">
        <v>2032</v>
      </c>
      <c r="R49" s="14">
        <v>2033</v>
      </c>
      <c r="S49" s="14">
        <v>2034</v>
      </c>
      <c r="T49" s="14">
        <v>2035</v>
      </c>
      <c r="U49" s="14">
        <v>2036</v>
      </c>
      <c r="V49" s="14">
        <v>2037</v>
      </c>
      <c r="W49" s="14">
        <v>2038</v>
      </c>
      <c r="X49" s="14">
        <v>2039</v>
      </c>
      <c r="Y49" s="14">
        <v>2040</v>
      </c>
      <c r="Z49" s="14">
        <v>2041</v>
      </c>
      <c r="AA49" s="14">
        <v>2042</v>
      </c>
      <c r="AB49" s="14">
        <v>2043</v>
      </c>
      <c r="AC49" s="14">
        <v>2044</v>
      </c>
      <c r="AD49" s="14">
        <v>2045</v>
      </c>
      <c r="AE49" s="14">
        <v>2046</v>
      </c>
      <c r="AF49" s="14">
        <v>2047</v>
      </c>
      <c r="AG49" s="14">
        <v>2048</v>
      </c>
      <c r="AH49" s="14">
        <v>2049</v>
      </c>
      <c r="AI49" s="72">
        <v>2050</v>
      </c>
      <c r="AJ49" s="14">
        <v>2021</v>
      </c>
      <c r="AK49" s="14">
        <v>2022</v>
      </c>
      <c r="AL49" s="14">
        <v>2023</v>
      </c>
      <c r="AM49" s="14">
        <v>2024</v>
      </c>
      <c r="AN49" s="14">
        <v>2025</v>
      </c>
      <c r="AO49" s="14">
        <v>2026</v>
      </c>
      <c r="AP49" s="14">
        <v>2027</v>
      </c>
      <c r="AQ49" s="14">
        <v>2028</v>
      </c>
      <c r="AR49" s="14">
        <v>2029</v>
      </c>
      <c r="AS49" s="14">
        <v>2030</v>
      </c>
      <c r="AT49" s="14">
        <v>2031</v>
      </c>
      <c r="AU49" s="14">
        <v>2032</v>
      </c>
      <c r="AV49" s="14">
        <v>2033</v>
      </c>
      <c r="AW49" s="14">
        <v>2034</v>
      </c>
      <c r="AX49" s="14">
        <v>2035</v>
      </c>
      <c r="AY49" s="14">
        <v>2036</v>
      </c>
      <c r="AZ49" s="14">
        <v>2037</v>
      </c>
      <c r="BA49" s="14">
        <v>2038</v>
      </c>
      <c r="BB49" s="14">
        <v>2039</v>
      </c>
      <c r="BC49" s="14">
        <v>2040</v>
      </c>
      <c r="BD49" s="14">
        <v>2041</v>
      </c>
      <c r="BE49" s="14">
        <v>2042</v>
      </c>
      <c r="BF49" s="14">
        <v>2043</v>
      </c>
      <c r="BG49" s="14">
        <v>2044</v>
      </c>
      <c r="BH49" s="14">
        <v>2045</v>
      </c>
      <c r="BI49" s="14">
        <v>2046</v>
      </c>
      <c r="BJ49" s="14">
        <v>2047</v>
      </c>
      <c r="BK49" s="14">
        <v>2048</v>
      </c>
      <c r="BL49" s="14">
        <v>2049</v>
      </c>
      <c r="BM49" s="72">
        <v>2050</v>
      </c>
      <c r="BN49" s="71">
        <v>2021</v>
      </c>
      <c r="BO49" s="14">
        <v>2022</v>
      </c>
      <c r="BP49" s="14">
        <v>2023</v>
      </c>
      <c r="BQ49" s="14">
        <v>2024</v>
      </c>
      <c r="BR49" s="14">
        <v>2025</v>
      </c>
      <c r="BS49" s="14">
        <v>2026</v>
      </c>
      <c r="BT49" s="14">
        <v>2027</v>
      </c>
      <c r="BU49" s="14">
        <v>2028</v>
      </c>
      <c r="BV49" s="14">
        <v>2029</v>
      </c>
      <c r="BW49" s="14">
        <v>2030</v>
      </c>
      <c r="BX49" s="14">
        <v>2031</v>
      </c>
      <c r="BY49" s="14">
        <v>2032</v>
      </c>
      <c r="BZ49" s="14">
        <v>2033</v>
      </c>
      <c r="CA49" s="14">
        <v>2034</v>
      </c>
      <c r="CB49" s="14">
        <v>2035</v>
      </c>
      <c r="CC49" s="14">
        <v>2036</v>
      </c>
      <c r="CD49" s="14">
        <v>2037</v>
      </c>
      <c r="CE49" s="14">
        <v>2038</v>
      </c>
      <c r="CF49" s="14">
        <v>2039</v>
      </c>
      <c r="CG49" s="14">
        <v>2040</v>
      </c>
      <c r="CH49" s="14">
        <v>2041</v>
      </c>
      <c r="CI49" s="14">
        <v>2042</v>
      </c>
      <c r="CJ49" s="14">
        <v>2043</v>
      </c>
      <c r="CK49" s="14">
        <v>2044</v>
      </c>
      <c r="CL49" s="14">
        <v>2045</v>
      </c>
      <c r="CM49" s="14">
        <v>2046</v>
      </c>
      <c r="CN49" s="14">
        <v>2047</v>
      </c>
      <c r="CO49" s="14">
        <v>2048</v>
      </c>
      <c r="CP49" s="14">
        <v>2049</v>
      </c>
      <c r="CQ49" s="72">
        <v>2050</v>
      </c>
    </row>
    <row r="50" spans="2:95" s="11" customFormat="1" ht="17.100000000000001" thickBot="1">
      <c r="E50" s="84" t="s">
        <v>94</v>
      </c>
      <c r="F50" s="118">
        <f ca="1">F45</f>
        <v>73089700</v>
      </c>
      <c r="G50" s="115">
        <f ca="1">F50+G45</f>
        <v>146179400</v>
      </c>
      <c r="H50" s="115">
        <f t="shared" ref="H50:AI50" ca="1" si="36">G50+H45</f>
        <v>219269100</v>
      </c>
      <c r="I50" s="115">
        <f t="shared" ca="1" si="36"/>
        <v>292358800</v>
      </c>
      <c r="J50" s="115">
        <f t="shared" ca="1" si="36"/>
        <v>365448500</v>
      </c>
      <c r="K50" s="115">
        <f t="shared" ca="1" si="36"/>
        <v>438538200</v>
      </c>
      <c r="L50" s="115">
        <f t="shared" ca="1" si="36"/>
        <v>511627900</v>
      </c>
      <c r="M50" s="115">
        <f t="shared" ca="1" si="36"/>
        <v>584717600</v>
      </c>
      <c r="N50" s="115">
        <f t="shared" ca="1" si="36"/>
        <v>657807300</v>
      </c>
      <c r="O50" s="115">
        <f t="shared" ca="1" si="36"/>
        <v>730897000</v>
      </c>
      <c r="P50" s="115">
        <f t="shared" ca="1" si="36"/>
        <v>803986700</v>
      </c>
      <c r="Q50" s="115">
        <f t="shared" ca="1" si="36"/>
        <v>877076400</v>
      </c>
      <c r="R50" s="115">
        <f t="shared" ca="1" si="36"/>
        <v>950166100</v>
      </c>
      <c r="S50" s="115">
        <f t="shared" ca="1" si="36"/>
        <v>1023255800</v>
      </c>
      <c r="T50" s="115">
        <f t="shared" ca="1" si="36"/>
        <v>1096345500</v>
      </c>
      <c r="U50" s="115">
        <f t="shared" ca="1" si="36"/>
        <v>1169435200</v>
      </c>
      <c r="V50" s="115">
        <f t="shared" ca="1" si="36"/>
        <v>1242524900</v>
      </c>
      <c r="W50" s="115">
        <f t="shared" ca="1" si="36"/>
        <v>1315614600</v>
      </c>
      <c r="X50" s="115">
        <f t="shared" ca="1" si="36"/>
        <v>1388704300</v>
      </c>
      <c r="Y50" s="115">
        <f t="shared" ca="1" si="36"/>
        <v>1461794000</v>
      </c>
      <c r="Z50" s="115">
        <f t="shared" ca="1" si="36"/>
        <v>1534883700</v>
      </c>
      <c r="AA50" s="115">
        <f t="shared" ca="1" si="36"/>
        <v>1607973400</v>
      </c>
      <c r="AB50" s="115">
        <f t="shared" ca="1" si="36"/>
        <v>1681063100</v>
      </c>
      <c r="AC50" s="115">
        <f t="shared" ca="1" si="36"/>
        <v>1754152800</v>
      </c>
      <c r="AD50" s="115">
        <f t="shared" ca="1" si="36"/>
        <v>1827242500</v>
      </c>
      <c r="AE50" s="115">
        <f t="shared" ca="1" si="36"/>
        <v>1900332200</v>
      </c>
      <c r="AF50" s="115">
        <f t="shared" ca="1" si="36"/>
        <v>1973421900</v>
      </c>
      <c r="AG50" s="115">
        <f t="shared" ca="1" si="36"/>
        <v>2046511600</v>
      </c>
      <c r="AH50" s="115">
        <f t="shared" ca="1" si="36"/>
        <v>2119601300</v>
      </c>
      <c r="AI50" s="116">
        <f t="shared" ca="1" si="36"/>
        <v>2192691000</v>
      </c>
      <c r="AJ50" s="85">
        <f ca="1">AJ45</f>
        <v>327450</v>
      </c>
      <c r="AK50" s="86">
        <f ca="1">AJ50+AK45</f>
        <v>654900</v>
      </c>
      <c r="AL50" s="86">
        <f t="shared" ref="AL50:BM50" ca="1" si="37">AK50+AL45</f>
        <v>982350</v>
      </c>
      <c r="AM50" s="86">
        <f t="shared" ca="1" si="37"/>
        <v>1309800</v>
      </c>
      <c r="AN50" s="86">
        <f t="shared" ca="1" si="37"/>
        <v>1637250</v>
      </c>
      <c r="AO50" s="86">
        <f t="shared" ca="1" si="37"/>
        <v>1964700</v>
      </c>
      <c r="AP50" s="86">
        <f ca="1">AO50+AP45</f>
        <v>2292150</v>
      </c>
      <c r="AQ50" s="86">
        <f t="shared" ca="1" si="37"/>
        <v>2619600</v>
      </c>
      <c r="AR50" s="86">
        <f t="shared" ca="1" si="37"/>
        <v>2947050</v>
      </c>
      <c r="AS50" s="86">
        <f t="shared" ca="1" si="37"/>
        <v>3274500</v>
      </c>
      <c r="AT50" s="86">
        <f t="shared" ca="1" si="37"/>
        <v>3601950</v>
      </c>
      <c r="AU50" s="86">
        <f t="shared" ca="1" si="37"/>
        <v>3929400</v>
      </c>
      <c r="AV50" s="86">
        <f t="shared" ca="1" si="37"/>
        <v>4256850</v>
      </c>
      <c r="AW50" s="86">
        <f t="shared" ca="1" si="37"/>
        <v>4584300</v>
      </c>
      <c r="AX50" s="86">
        <f t="shared" ca="1" si="37"/>
        <v>4911750</v>
      </c>
      <c r="AY50" s="86">
        <f t="shared" ca="1" si="37"/>
        <v>5239200</v>
      </c>
      <c r="AZ50" s="86">
        <f t="shared" ca="1" si="37"/>
        <v>5566650</v>
      </c>
      <c r="BA50" s="86">
        <f t="shared" ca="1" si="37"/>
        <v>5894100</v>
      </c>
      <c r="BB50" s="86">
        <f t="shared" ca="1" si="37"/>
        <v>6221550</v>
      </c>
      <c r="BC50" s="86">
        <f t="shared" ca="1" si="37"/>
        <v>6549000</v>
      </c>
      <c r="BD50" s="86">
        <f t="shared" ca="1" si="37"/>
        <v>6876450</v>
      </c>
      <c r="BE50" s="86">
        <f t="shared" ca="1" si="37"/>
        <v>7203900</v>
      </c>
      <c r="BF50" s="86">
        <f t="shared" ca="1" si="37"/>
        <v>7531350</v>
      </c>
      <c r="BG50" s="86">
        <f t="shared" ca="1" si="37"/>
        <v>7858800</v>
      </c>
      <c r="BH50" s="86">
        <f t="shared" ca="1" si="37"/>
        <v>8186250</v>
      </c>
      <c r="BI50" s="86">
        <f t="shared" ca="1" si="37"/>
        <v>8513700</v>
      </c>
      <c r="BJ50" s="86">
        <f t="shared" ca="1" si="37"/>
        <v>8841150</v>
      </c>
      <c r="BK50" s="86">
        <f t="shared" ca="1" si="37"/>
        <v>9168600</v>
      </c>
      <c r="BL50" s="86">
        <f t="shared" ca="1" si="37"/>
        <v>9496050</v>
      </c>
      <c r="BM50" s="87">
        <f t="shared" ca="1" si="37"/>
        <v>9823500</v>
      </c>
      <c r="BN50" s="77">
        <f ca="1">(F50*1000000*Conversions!J$14+AJ50*Conversions!J$15)/Conversions!$B$9</f>
        <v>43328828634.698235</v>
      </c>
      <c r="BO50" s="78">
        <f ca="1">(G50*1000000*Conversions!K$14+AK50*Conversions!K$15)/Conversions!$B$9</f>
        <v>86029703508.833099</v>
      </c>
      <c r="BP50" s="78">
        <f ca="1">(H50*1000000*Conversions!L$14+AL50*Conversions!L$15)/Conversions!$B$9</f>
        <v>128102624622.40456</v>
      </c>
      <c r="BQ50" s="78">
        <f ca="1">(I50*1000000*Conversions!M$14+AM50*Conversions!M$15)/Conversions!$B$9</f>
        <v>169547591975.41266</v>
      </c>
      <c r="BR50" s="78">
        <f ca="1">(J50*1000000*Conversions!N$14+AN50*Conversions!N$15)/Conversions!$B$9</f>
        <v>210364605567.85736</v>
      </c>
      <c r="BS50" s="78">
        <f ca="1">(K50*1000000*Conversions!O$14+AO50*Conversions!O$15)/Conversions!$B$9</f>
        <v>247162715092.69644</v>
      </c>
      <c r="BT50" s="78">
        <f ca="1">(L50*1000000*Conversions!P$14+AP50*Conversions!P$15)/Conversions!$B$9</f>
        <v>282202554087.95807</v>
      </c>
      <c r="BU50" s="78">
        <f ca="1">(M50*1000000*Conversions!Q$14+AQ50*Conversions!Q$15)/Conversions!$B$9</f>
        <v>315484122553.64215</v>
      </c>
      <c r="BV50" s="78">
        <f ca="1">(N50*1000000*Conversions!R$14+AR50*Conversions!R$15)/Conversions!$B$9</f>
        <v>347007420489.74884</v>
      </c>
      <c r="BW50" s="78">
        <f ca="1">(O50*1000000*Conversions!S$14+AS50*Conversions!S$15)/Conversions!$B$9</f>
        <v>376772447896.27814</v>
      </c>
      <c r="BX50" s="78">
        <f ca="1">(P50*1000000*Conversions!T$14+AT50*Conversions!T$15)/Conversions!$B$9</f>
        <v>400634709953.51154</v>
      </c>
      <c r="BY50" s="78">
        <f ca="1">(Q50*1000000*Conversions!U$14+AU50*Conversions!U$15)/Conversions!$B$9</f>
        <v>421985156968.49152</v>
      </c>
      <c r="BZ50" s="78">
        <f ca="1">(R50*1000000*Conversions!V$14+AV50*Conversions!V$15)/Conversions!$B$9</f>
        <v>440823788941.2179</v>
      </c>
      <c r="CA50" s="78">
        <f ca="1">(S50*1000000*Conversions!W$14+AW50*Conversions!W$15)/Conversions!$B$9</f>
        <v>457150605871.69073</v>
      </c>
      <c r="CB50" s="78">
        <f ca="1">(T50*1000000*Conversions!X$14+AX50*Conversions!X$15)/Conversions!$B$9</f>
        <v>470965607759.91003</v>
      </c>
      <c r="CC50" s="78">
        <f ca="1">(U50*1000000*Conversions!Y$14+AY50*Conversions!Y$15)/Conversions!$B$9</f>
        <v>482268794605.87585</v>
      </c>
      <c r="CD50" s="78">
        <f ca="1">(V50*1000000*Conversions!Z$14+AZ50*Conversions!Z$15)/Conversions!$B$9</f>
        <v>491060166409.5882</v>
      </c>
      <c r="CE50" s="78">
        <f ca="1">(W50*1000000*Conversions!AA$14+BA50*Conversions!AA$15)/Conversions!$B$9</f>
        <v>497339723171.04694</v>
      </c>
      <c r="CF50" s="78">
        <f ca="1">(X50*1000000*Conversions!AB$14+BB50*Conversions!AB$15)/Conversions!$B$9</f>
        <v>501107464890.2522</v>
      </c>
      <c r="CG50" s="78">
        <f ca="1">(Y50*1000000*Conversions!AC$14+BC50*Conversions!AC$15)/Conversions!$B$9</f>
        <v>502363391567.20386</v>
      </c>
      <c r="CH50" s="78">
        <f ca="1">(Z50*1000000*Conversions!AD$14+BD50*Conversions!AD$15)/Conversions!$B$9</f>
        <v>501107503201.90204</v>
      </c>
      <c r="CI50" s="78">
        <f ca="1">(AA50*1000000*Conversions!AE$14+BE50*Conversions!AE$15)/Conversions!$B$9</f>
        <v>497339799794.34674</v>
      </c>
      <c r="CJ50" s="78">
        <f ca="1">(AB50*1000000*Conversions!AF$14+BF50*Conversions!AF$15)/Conversions!$B$9</f>
        <v>491060281344.5379</v>
      </c>
      <c r="CK50" s="78">
        <f ca="1">(AC50*1000000*Conversions!AG$14+BG50*Conversions!AG$15)/Conversions!$B$9</f>
        <v>482268947852.47552</v>
      </c>
      <c r="CL50" s="78">
        <f ca="1">(AD50*1000000*Conversions!AH$14+BH50*Conversions!AH$15)/Conversions!$B$9</f>
        <v>470965799318.15955</v>
      </c>
      <c r="CM50" s="78">
        <f ca="1">(AE50*1000000*Conversions!AI$14+BI50*Conversions!AI$15)/Conversions!$B$9</f>
        <v>457150835741.59021</v>
      </c>
      <c r="CN50" s="78">
        <f ca="1">(AF50*1000000*Conversions!AJ$14+BJ50*Conversions!AJ$15)/Conversions!$B$9</f>
        <v>440824057122.76733</v>
      </c>
      <c r="CO50" s="78">
        <f ca="1">(AG50*1000000*Conversions!AK$14+BK50*Conversions!AK$15)/Conversions!$B$9</f>
        <v>421985463461.69086</v>
      </c>
      <c r="CP50" s="78">
        <f ca="1">(AH50*1000000*Conversions!AL$14+BL50*Conversions!AL$15)/Conversions!$B$9</f>
        <v>400635054758.36096</v>
      </c>
      <c r="CQ50" s="79">
        <f ca="1">(AI50*1000000*Conversions!AM$14+BM50*Conversions!AM$15)/Conversions!$B$9</f>
        <v>376772831012.77808</v>
      </c>
    </row>
    <row r="51" spans="2:95" s="11" customFormat="1">
      <c r="E51" s="84"/>
      <c r="F51" s="95"/>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row>
    <row r="52" spans="2:95">
      <c r="B52" s="252" t="s">
        <v>118</v>
      </c>
      <c r="C52" s="252"/>
      <c r="D52" s="252"/>
      <c r="E52" s="252"/>
    </row>
    <row r="54" spans="2:95" ht="21" thickBot="1">
      <c r="B54" s="314" t="s">
        <v>116</v>
      </c>
      <c r="C54" s="314"/>
      <c r="D54" s="314"/>
      <c r="E54" s="314"/>
    </row>
    <row r="55" spans="2:95" ht="17.100000000000001" thickTop="1">
      <c r="F55" s="311" t="s">
        <v>80</v>
      </c>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312"/>
      <c r="AE55" s="312"/>
      <c r="AF55" s="312"/>
      <c r="AG55" s="312"/>
      <c r="AH55" s="312"/>
      <c r="AI55" s="313"/>
      <c r="AJ55" s="311" t="s">
        <v>81</v>
      </c>
      <c r="AK55" s="312"/>
      <c r="AL55" s="312"/>
      <c r="AM55" s="312"/>
      <c r="AN55" s="312"/>
      <c r="AO55" s="312"/>
      <c r="AP55" s="312"/>
      <c r="AQ55" s="312"/>
      <c r="AR55" s="312"/>
      <c r="AS55" s="312"/>
      <c r="AT55" s="312"/>
      <c r="AU55" s="312"/>
      <c r="AV55" s="312"/>
      <c r="AW55" s="312"/>
      <c r="AX55" s="312"/>
      <c r="AY55" s="312"/>
      <c r="AZ55" s="312"/>
      <c r="BA55" s="312"/>
      <c r="BB55" s="312"/>
      <c r="BC55" s="312"/>
      <c r="BD55" s="312"/>
      <c r="BE55" s="312"/>
      <c r="BF55" s="312"/>
      <c r="BG55" s="312"/>
      <c r="BH55" s="312"/>
      <c r="BI55" s="312"/>
      <c r="BJ55" s="312"/>
      <c r="BK55" s="312"/>
      <c r="BL55" s="312"/>
      <c r="BM55" s="313"/>
      <c r="BN55" s="311" t="s">
        <v>82</v>
      </c>
      <c r="BO55" s="312"/>
      <c r="BP55" s="312"/>
      <c r="BQ55" s="312"/>
      <c r="BR55" s="312"/>
      <c r="BS55" s="312"/>
      <c r="BT55" s="312"/>
      <c r="BU55" s="312"/>
      <c r="BV55" s="312"/>
      <c r="BW55" s="312"/>
      <c r="BX55" s="312"/>
      <c r="BY55" s="312"/>
      <c r="BZ55" s="312"/>
      <c r="CA55" s="312"/>
      <c r="CB55" s="312"/>
      <c r="CC55" s="312"/>
      <c r="CD55" s="312"/>
      <c r="CE55" s="312"/>
      <c r="CF55" s="312"/>
      <c r="CG55" s="312"/>
      <c r="CH55" s="312"/>
      <c r="CI55" s="312"/>
      <c r="CJ55" s="312"/>
      <c r="CK55" s="312"/>
      <c r="CL55" s="312"/>
      <c r="CM55" s="312"/>
      <c r="CN55" s="312"/>
      <c r="CO55" s="312"/>
      <c r="CP55" s="312"/>
      <c r="CQ55" s="313"/>
    </row>
    <row r="56" spans="2:95">
      <c r="E56" s="59" t="s">
        <v>91</v>
      </c>
      <c r="F56" s="71">
        <v>2021</v>
      </c>
      <c r="G56" s="14">
        <v>2022</v>
      </c>
      <c r="H56" s="14">
        <v>2023</v>
      </c>
      <c r="I56" s="14">
        <v>2024</v>
      </c>
      <c r="J56" s="14">
        <v>2025</v>
      </c>
      <c r="K56" s="14">
        <v>2026</v>
      </c>
      <c r="L56" s="14">
        <v>2027</v>
      </c>
      <c r="M56" s="14">
        <v>2028</v>
      </c>
      <c r="N56" s="14">
        <v>2029</v>
      </c>
      <c r="O56" s="14">
        <v>2030</v>
      </c>
      <c r="P56" s="14">
        <v>2031</v>
      </c>
      <c r="Q56" s="14">
        <v>2032</v>
      </c>
      <c r="R56" s="14">
        <v>2033</v>
      </c>
      <c r="S56" s="14">
        <v>2034</v>
      </c>
      <c r="T56" s="14">
        <v>2035</v>
      </c>
      <c r="U56" s="14">
        <v>2036</v>
      </c>
      <c r="V56" s="14">
        <v>2037</v>
      </c>
      <c r="W56" s="14">
        <v>2038</v>
      </c>
      <c r="X56" s="14">
        <v>2039</v>
      </c>
      <c r="Y56" s="14">
        <v>2040</v>
      </c>
      <c r="Z56" s="14">
        <v>2041</v>
      </c>
      <c r="AA56" s="14">
        <v>2042</v>
      </c>
      <c r="AB56" s="14">
        <v>2043</v>
      </c>
      <c r="AC56" s="14">
        <v>2044</v>
      </c>
      <c r="AD56" s="14">
        <v>2045</v>
      </c>
      <c r="AE56" s="14">
        <v>2046</v>
      </c>
      <c r="AF56" s="14">
        <v>2047</v>
      </c>
      <c r="AG56" s="14">
        <v>2048</v>
      </c>
      <c r="AH56" s="14">
        <v>2049</v>
      </c>
      <c r="AI56" s="72">
        <v>2050</v>
      </c>
      <c r="AJ56" s="71">
        <v>2021</v>
      </c>
      <c r="AK56" s="14">
        <v>2022</v>
      </c>
      <c r="AL56" s="14">
        <v>2023</v>
      </c>
      <c r="AM56" s="14">
        <v>2024</v>
      </c>
      <c r="AN56" s="14">
        <v>2025</v>
      </c>
      <c r="AO56" s="14">
        <v>2026</v>
      </c>
      <c r="AP56" s="14">
        <v>2027</v>
      </c>
      <c r="AQ56" s="14">
        <v>2028</v>
      </c>
      <c r="AR56" s="14">
        <v>2029</v>
      </c>
      <c r="AS56" s="14">
        <v>2030</v>
      </c>
      <c r="AT56" s="14">
        <v>2031</v>
      </c>
      <c r="AU56" s="14">
        <v>2032</v>
      </c>
      <c r="AV56" s="14">
        <v>2033</v>
      </c>
      <c r="AW56" s="14">
        <v>2034</v>
      </c>
      <c r="AX56" s="14">
        <v>2035</v>
      </c>
      <c r="AY56" s="14">
        <v>2036</v>
      </c>
      <c r="AZ56" s="14">
        <v>2037</v>
      </c>
      <c r="BA56" s="14">
        <v>2038</v>
      </c>
      <c r="BB56" s="14">
        <v>2039</v>
      </c>
      <c r="BC56" s="14">
        <v>2040</v>
      </c>
      <c r="BD56" s="14">
        <v>2041</v>
      </c>
      <c r="BE56" s="14">
        <v>2042</v>
      </c>
      <c r="BF56" s="14">
        <v>2043</v>
      </c>
      <c r="BG56" s="14">
        <v>2044</v>
      </c>
      <c r="BH56" s="14">
        <v>2045</v>
      </c>
      <c r="BI56" s="14">
        <v>2046</v>
      </c>
      <c r="BJ56" s="14">
        <v>2047</v>
      </c>
      <c r="BK56" s="14">
        <v>2048</v>
      </c>
      <c r="BL56" s="14">
        <v>2049</v>
      </c>
      <c r="BM56" s="72">
        <v>2050</v>
      </c>
      <c r="BN56" s="71">
        <v>2021</v>
      </c>
      <c r="BO56" s="14">
        <v>2022</v>
      </c>
      <c r="BP56" s="14">
        <v>2023</v>
      </c>
      <c r="BQ56" s="14">
        <v>2024</v>
      </c>
      <c r="BR56" s="14">
        <v>2025</v>
      </c>
      <c r="BS56" s="14">
        <v>2026</v>
      </c>
      <c r="BT56" s="14">
        <v>2027</v>
      </c>
      <c r="BU56" s="14">
        <v>2028</v>
      </c>
      <c r="BV56" s="14">
        <v>2029</v>
      </c>
      <c r="BW56" s="14">
        <v>2030</v>
      </c>
      <c r="BX56" s="14">
        <v>2031</v>
      </c>
      <c r="BY56" s="14">
        <v>2032</v>
      </c>
      <c r="BZ56" s="14">
        <v>2033</v>
      </c>
      <c r="CA56" s="14">
        <v>2034</v>
      </c>
      <c r="CB56" s="14">
        <v>2035</v>
      </c>
      <c r="CC56" s="14">
        <v>2036</v>
      </c>
      <c r="CD56" s="14">
        <v>2037</v>
      </c>
      <c r="CE56" s="14">
        <v>2038</v>
      </c>
      <c r="CF56" s="14">
        <v>2039</v>
      </c>
      <c r="CG56" s="14">
        <v>2040</v>
      </c>
      <c r="CH56" s="14">
        <v>2041</v>
      </c>
      <c r="CI56" s="14">
        <v>2042</v>
      </c>
      <c r="CJ56" s="14">
        <v>2043</v>
      </c>
      <c r="CK56" s="14">
        <v>2044</v>
      </c>
      <c r="CL56" s="14">
        <v>2045</v>
      </c>
      <c r="CM56" s="14">
        <v>2046</v>
      </c>
      <c r="CN56" s="14">
        <v>2047</v>
      </c>
      <c r="CO56" s="14">
        <v>2048</v>
      </c>
      <c r="CP56" s="14">
        <v>2049</v>
      </c>
      <c r="CQ56" s="72">
        <v>2050</v>
      </c>
    </row>
    <row r="57" spans="2:95">
      <c r="E57" s="59" t="s">
        <v>117</v>
      </c>
      <c r="F57" s="109">
        <v>0</v>
      </c>
      <c r="G57" s="110">
        <v>0</v>
      </c>
      <c r="H57" s="110">
        <v>0</v>
      </c>
      <c r="I57" s="110">
        <v>0</v>
      </c>
      <c r="J57" s="110">
        <v>0</v>
      </c>
      <c r="K57" s="110">
        <v>0</v>
      </c>
      <c r="L57" s="110">
        <v>0</v>
      </c>
      <c r="M57" s="110">
        <v>0</v>
      </c>
      <c r="N57" s="110">
        <v>0</v>
      </c>
      <c r="O57" s="110">
        <v>0</v>
      </c>
      <c r="P57" s="110">
        <v>0</v>
      </c>
      <c r="Q57" s="110">
        <v>0</v>
      </c>
      <c r="R57" s="110">
        <v>0</v>
      </c>
      <c r="S57" s="110">
        <v>0</v>
      </c>
      <c r="T57" s="110">
        <v>0</v>
      </c>
      <c r="U57" s="110">
        <v>0</v>
      </c>
      <c r="V57" s="110">
        <v>0</v>
      </c>
      <c r="W57" s="110">
        <v>0</v>
      </c>
      <c r="X57" s="110">
        <v>0</v>
      </c>
      <c r="Y57" s="110">
        <v>0</v>
      </c>
      <c r="Z57" s="110">
        <v>0</v>
      </c>
      <c r="AA57" s="110">
        <v>0</v>
      </c>
      <c r="AB57" s="110">
        <v>0</v>
      </c>
      <c r="AC57" s="110">
        <v>0</v>
      </c>
      <c r="AD57" s="110">
        <v>0</v>
      </c>
      <c r="AE57" s="110">
        <v>0</v>
      </c>
      <c r="AF57" s="110">
        <v>0</v>
      </c>
      <c r="AG57" s="110">
        <v>0</v>
      </c>
      <c r="AH57" s="110">
        <v>0</v>
      </c>
      <c r="AI57" s="110">
        <v>0</v>
      </c>
      <c r="AJ57" s="109">
        <v>0</v>
      </c>
      <c r="AK57" s="110">
        <v>0</v>
      </c>
      <c r="AL57" s="110">
        <v>0</v>
      </c>
      <c r="AM57" s="8">
        <v>0</v>
      </c>
      <c r="AN57" s="8">
        <v>0</v>
      </c>
      <c r="AO57" s="8">
        <v>0</v>
      </c>
      <c r="AP57" s="8">
        <v>0</v>
      </c>
      <c r="AQ57" s="8">
        <v>0</v>
      </c>
      <c r="AR57" s="8">
        <v>0</v>
      </c>
      <c r="AS57" s="8">
        <v>0</v>
      </c>
      <c r="AT57" s="8">
        <v>0</v>
      </c>
      <c r="AU57" s="8">
        <v>0</v>
      </c>
      <c r="AV57" s="8">
        <v>0</v>
      </c>
      <c r="AW57" s="8">
        <v>0</v>
      </c>
      <c r="AX57" s="8">
        <v>0</v>
      </c>
      <c r="AY57" s="9">
        <v>0</v>
      </c>
      <c r="AZ57" s="9">
        <v>0</v>
      </c>
      <c r="BA57" s="9">
        <v>0</v>
      </c>
      <c r="BB57" s="9">
        <v>0</v>
      </c>
      <c r="BC57" s="9">
        <v>0</v>
      </c>
      <c r="BD57" s="9">
        <v>0</v>
      </c>
      <c r="BE57" s="9">
        <v>0</v>
      </c>
      <c r="BF57" s="9">
        <v>0</v>
      </c>
      <c r="BG57" s="9">
        <v>0</v>
      </c>
      <c r="BH57" s="9">
        <v>0</v>
      </c>
      <c r="BI57" s="9">
        <v>0</v>
      </c>
      <c r="BJ57" s="9">
        <v>0</v>
      </c>
      <c r="BK57" s="9">
        <v>0</v>
      </c>
      <c r="BL57" s="9">
        <v>0</v>
      </c>
      <c r="BM57" s="55">
        <v>0</v>
      </c>
      <c r="BN57" s="74">
        <f>(F57*Conversions!J$14+AJ57*Conversions!J$15)/Conversions!$B$9</f>
        <v>0</v>
      </c>
      <c r="BO57" s="75">
        <f>(G57*Conversions!K$14+AK57*Conversions!K$15)/Conversions!$B$9</f>
        <v>0</v>
      </c>
      <c r="BP57" s="75">
        <f>(H57*Conversions!L$14+AL57*Conversions!L$15)/Conversions!$B$9</f>
        <v>0</v>
      </c>
      <c r="BQ57" s="75">
        <f>(I57*Conversions!M$14+AM57*Conversions!M$15)/Conversions!$B$9</f>
        <v>0</v>
      </c>
      <c r="BR57" s="75">
        <f>(J57*Conversions!N$14+AN57*Conversions!N$15)/Conversions!$B$9</f>
        <v>0</v>
      </c>
      <c r="BS57" s="75">
        <f>(K57*Conversions!O$14+AO57*Conversions!O$15)/Conversions!$B$9</f>
        <v>0</v>
      </c>
      <c r="BT57" s="75">
        <f>(L57*Conversions!P$14+AP57*Conversions!P$15)/Conversions!$B$9</f>
        <v>0</v>
      </c>
      <c r="BU57" s="75">
        <f>(M57*Conversions!Q$14+AQ57*Conversions!Q$15)/Conversions!$B$9</f>
        <v>0</v>
      </c>
      <c r="BV57" s="75">
        <f>(N57*Conversions!R$14+AR57*Conversions!R$15)/Conversions!$B$9</f>
        <v>0</v>
      </c>
      <c r="BW57" s="75">
        <f>(O57*Conversions!S$14+AS57*Conversions!S$15)/Conversions!$B$9</f>
        <v>0</v>
      </c>
      <c r="BX57" s="75">
        <f>(P57*Conversions!T$14+AT57*Conversions!T$15)/Conversions!$B$9</f>
        <v>0</v>
      </c>
      <c r="BY57" s="75">
        <f>(Q57*Conversions!U$14+AU57*Conversions!U$15)/Conversions!$B$9</f>
        <v>0</v>
      </c>
      <c r="BZ57" s="75">
        <f>(R57*Conversions!V$14+AV57*Conversions!V$15)/Conversions!$B$9</f>
        <v>0</v>
      </c>
      <c r="CA57" s="75">
        <f>(S57*Conversions!W$14+AW57*Conversions!W$15)/Conversions!$B$9</f>
        <v>0</v>
      </c>
      <c r="CB57" s="75">
        <f>(T57*Conversions!X$14+AX57*Conversions!X$15)/Conversions!$B$9</f>
        <v>0</v>
      </c>
      <c r="CC57" s="75">
        <f>(U57*Conversions!Y$14+AY57*Conversions!Y$15)/Conversions!$B$9</f>
        <v>0</v>
      </c>
      <c r="CD57" s="75">
        <f>(V57*Conversions!Z$14+AZ57*Conversions!Z$15)/Conversions!$B$9</f>
        <v>0</v>
      </c>
      <c r="CE57" s="75">
        <f>(W57*Conversions!AA$14+BA57*Conversions!AA$15)/Conversions!$B$9</f>
        <v>0</v>
      </c>
      <c r="CF57" s="75">
        <f>(X57*Conversions!AB$14+BB57*Conversions!AB$15)/Conversions!$B$9</f>
        <v>0</v>
      </c>
      <c r="CG57" s="75">
        <f>(Y57*Conversions!AC$14+BC57*Conversions!AC$15)/Conversions!$B$9</f>
        <v>0</v>
      </c>
      <c r="CH57" s="75">
        <f>(Z57*Conversions!AD$14+BD57*Conversions!AD$15)/Conversions!$B$9</f>
        <v>0</v>
      </c>
      <c r="CI57" s="75">
        <f>(AA57*Conversions!AE$14+BE57*Conversions!AE$15)/Conversions!$B$9</f>
        <v>0</v>
      </c>
      <c r="CJ57" s="75">
        <f>(AB57*Conversions!AF$14+BF57*Conversions!AF$15)/Conversions!$B$9</f>
        <v>0</v>
      </c>
      <c r="CK57" s="75">
        <f>(AC57*Conversions!AG$14+BG57*Conversions!AG$15)/Conversions!$B$9</f>
        <v>0</v>
      </c>
      <c r="CL57" s="75">
        <f>(AD57*Conversions!AH$14+BH57*Conversions!AH$15)/Conversions!$B$9</f>
        <v>0</v>
      </c>
      <c r="CM57" s="75">
        <f>(AE57*Conversions!AI$14+BI57*Conversions!AI$15)/Conversions!$B$9</f>
        <v>0</v>
      </c>
      <c r="CN57" s="75">
        <f>(AF57*Conversions!AJ$14+BJ57*Conversions!AJ$15)/Conversions!$B$9</f>
        <v>0</v>
      </c>
      <c r="CO57" s="75">
        <f>(AG57*Conversions!AK$14+BK57*Conversions!AK$15)/Conversions!$B$9</f>
        <v>0</v>
      </c>
      <c r="CP57" s="75">
        <f>(AH57*Conversions!AL$14+BL57*Conversions!AL$15)/Conversions!$B$9</f>
        <v>0</v>
      </c>
      <c r="CQ57" s="76">
        <f>(AI57*Conversions!AM$14+BM57*Conversions!AM$15)/Conversions!$B$9</f>
        <v>0</v>
      </c>
    </row>
    <row r="58" spans="2:95" s="88" customFormat="1">
      <c r="E58" s="89" t="s">
        <v>93</v>
      </c>
      <c r="F58" s="111">
        <f t="shared" ref="F58:AI58" ca="1" si="38">IF($B$8="No",F57,IF($B$9&gt;F$42,0,IF($B$9=F56,$F$57,OFFSET($F$57,0,(F56-$B$9)))))</f>
        <v>0</v>
      </c>
      <c r="G58" s="112">
        <f t="shared" ca="1" si="38"/>
        <v>0</v>
      </c>
      <c r="H58" s="112">
        <f t="shared" ca="1" si="38"/>
        <v>0</v>
      </c>
      <c r="I58" s="90">
        <f t="shared" ca="1" si="38"/>
        <v>0</v>
      </c>
      <c r="J58" s="90">
        <f t="shared" ca="1" si="38"/>
        <v>0</v>
      </c>
      <c r="K58" s="90">
        <f t="shared" ca="1" si="38"/>
        <v>0</v>
      </c>
      <c r="L58" s="90">
        <f t="shared" ca="1" si="38"/>
        <v>0</v>
      </c>
      <c r="M58" s="90">
        <f t="shared" ca="1" si="38"/>
        <v>0</v>
      </c>
      <c r="N58" s="90">
        <f t="shared" ca="1" si="38"/>
        <v>0</v>
      </c>
      <c r="O58" s="90">
        <f t="shared" ca="1" si="38"/>
        <v>0</v>
      </c>
      <c r="P58" s="90">
        <f t="shared" ca="1" si="38"/>
        <v>0</v>
      </c>
      <c r="Q58" s="90">
        <f t="shared" ca="1" si="38"/>
        <v>0</v>
      </c>
      <c r="R58" s="90">
        <f t="shared" ca="1" si="38"/>
        <v>0</v>
      </c>
      <c r="S58" s="90">
        <f t="shared" ca="1" si="38"/>
        <v>0</v>
      </c>
      <c r="T58" s="90">
        <f t="shared" ca="1" si="38"/>
        <v>0</v>
      </c>
      <c r="U58" s="90">
        <f t="shared" ca="1" si="38"/>
        <v>0</v>
      </c>
      <c r="V58" s="90">
        <f t="shared" ca="1" si="38"/>
        <v>0</v>
      </c>
      <c r="W58" s="90">
        <f t="shared" ca="1" si="38"/>
        <v>0</v>
      </c>
      <c r="X58" s="90">
        <f t="shared" ca="1" si="38"/>
        <v>0</v>
      </c>
      <c r="Y58" s="90">
        <f t="shared" ca="1" si="38"/>
        <v>0</v>
      </c>
      <c r="Z58" s="90">
        <f t="shared" ca="1" si="38"/>
        <v>0</v>
      </c>
      <c r="AA58" s="90">
        <f t="shared" ca="1" si="38"/>
        <v>0</v>
      </c>
      <c r="AB58" s="90">
        <f t="shared" ca="1" si="38"/>
        <v>0</v>
      </c>
      <c r="AC58" s="90">
        <f t="shared" ca="1" si="38"/>
        <v>0</v>
      </c>
      <c r="AD58" s="90">
        <f t="shared" ca="1" si="38"/>
        <v>0</v>
      </c>
      <c r="AE58" s="90">
        <f t="shared" ca="1" si="38"/>
        <v>0</v>
      </c>
      <c r="AF58" s="90">
        <f t="shared" ca="1" si="38"/>
        <v>0</v>
      </c>
      <c r="AG58" s="90">
        <f t="shared" ca="1" si="38"/>
        <v>0</v>
      </c>
      <c r="AH58" s="90">
        <f t="shared" ca="1" si="38"/>
        <v>0</v>
      </c>
      <c r="AI58" s="91">
        <f t="shared" ca="1" si="38"/>
        <v>0</v>
      </c>
      <c r="AJ58" s="111">
        <f t="shared" ref="AJ58:BM58" ca="1" si="39">IF($B$8="No",AJ57,IF($B$9&gt;AJ$42,0,IF($B$9=AJ56,$AJ$57,OFFSET($AJ$57,0,(AJ56-$B$9)))))</f>
        <v>0</v>
      </c>
      <c r="AK58" s="112">
        <f t="shared" ca="1" si="39"/>
        <v>0</v>
      </c>
      <c r="AL58" s="112">
        <f t="shared" ca="1" si="39"/>
        <v>0</v>
      </c>
      <c r="AM58" s="90">
        <f t="shared" ca="1" si="39"/>
        <v>0</v>
      </c>
      <c r="AN58" s="90">
        <f t="shared" ca="1" si="39"/>
        <v>0</v>
      </c>
      <c r="AO58" s="90">
        <f t="shared" ca="1" si="39"/>
        <v>0</v>
      </c>
      <c r="AP58" s="90">
        <f t="shared" ca="1" si="39"/>
        <v>0</v>
      </c>
      <c r="AQ58" s="90">
        <f t="shared" ca="1" si="39"/>
        <v>0</v>
      </c>
      <c r="AR58" s="90">
        <f t="shared" ca="1" si="39"/>
        <v>0</v>
      </c>
      <c r="AS58" s="90">
        <f t="shared" ca="1" si="39"/>
        <v>0</v>
      </c>
      <c r="AT58" s="90">
        <f t="shared" ca="1" si="39"/>
        <v>0</v>
      </c>
      <c r="AU58" s="90">
        <f t="shared" ca="1" si="39"/>
        <v>0</v>
      </c>
      <c r="AV58" s="90">
        <f t="shared" ca="1" si="39"/>
        <v>0</v>
      </c>
      <c r="AW58" s="90">
        <f t="shared" ca="1" si="39"/>
        <v>0</v>
      </c>
      <c r="AX58" s="90">
        <f t="shared" ca="1" si="39"/>
        <v>0</v>
      </c>
      <c r="AY58" s="90">
        <f t="shared" ca="1" si="39"/>
        <v>0</v>
      </c>
      <c r="AZ58" s="90">
        <f t="shared" ca="1" si="39"/>
        <v>0</v>
      </c>
      <c r="BA58" s="90">
        <f t="shared" ca="1" si="39"/>
        <v>0</v>
      </c>
      <c r="BB58" s="90">
        <f t="shared" ca="1" si="39"/>
        <v>0</v>
      </c>
      <c r="BC58" s="90">
        <f t="shared" ca="1" si="39"/>
        <v>0</v>
      </c>
      <c r="BD58" s="90">
        <f t="shared" ca="1" si="39"/>
        <v>0</v>
      </c>
      <c r="BE58" s="90">
        <f t="shared" ca="1" si="39"/>
        <v>0</v>
      </c>
      <c r="BF58" s="90">
        <f t="shared" ca="1" si="39"/>
        <v>0</v>
      </c>
      <c r="BG58" s="90">
        <f t="shared" ca="1" si="39"/>
        <v>0</v>
      </c>
      <c r="BH58" s="90">
        <f t="shared" ca="1" si="39"/>
        <v>0</v>
      </c>
      <c r="BI58" s="90">
        <f t="shared" ca="1" si="39"/>
        <v>0</v>
      </c>
      <c r="BJ58" s="90">
        <f t="shared" ca="1" si="39"/>
        <v>0</v>
      </c>
      <c r="BK58" s="90">
        <f t="shared" ca="1" si="39"/>
        <v>0</v>
      </c>
      <c r="BL58" s="90">
        <f t="shared" ca="1" si="39"/>
        <v>0</v>
      </c>
      <c r="BM58" s="91">
        <f t="shared" ca="1" si="39"/>
        <v>0</v>
      </c>
      <c r="BN58" s="74">
        <f ca="1">(F58*Conversions!J$14+AJ58*Conversions!J$15)/Conversions!$B$9</f>
        <v>0</v>
      </c>
      <c r="BO58" s="75">
        <f ca="1">(G58*Conversions!K$14+AK58*Conversions!K$15)/Conversions!$B$9</f>
        <v>0</v>
      </c>
      <c r="BP58" s="75">
        <f ca="1">(H58*Conversions!L$14+AL58*Conversions!L$15)/Conversions!$B$9</f>
        <v>0</v>
      </c>
      <c r="BQ58" s="75">
        <f ca="1">(I58*Conversions!M$14+AM58*Conversions!M$15)/Conversions!$B$9</f>
        <v>0</v>
      </c>
      <c r="BR58" s="75">
        <f ca="1">(J58*Conversions!N$14+AN58*Conversions!N$15)/Conversions!$B$9</f>
        <v>0</v>
      </c>
      <c r="BS58" s="75">
        <f ca="1">(K58*Conversions!O$14+AO58*Conversions!O$15)/Conversions!$B$9</f>
        <v>0</v>
      </c>
      <c r="BT58" s="75">
        <f ca="1">(L58*Conversions!P$14+AP58*Conversions!P$15)/Conversions!$B$9</f>
        <v>0</v>
      </c>
      <c r="BU58" s="75">
        <f ca="1">(M58*Conversions!Q$14+AQ58*Conversions!Q$15)/Conversions!$B$9</f>
        <v>0</v>
      </c>
      <c r="BV58" s="75">
        <f ca="1">(N58*Conversions!R$14+AR58*Conversions!R$15)/Conversions!$B$9</f>
        <v>0</v>
      </c>
      <c r="BW58" s="75">
        <f ca="1">(O58*Conversions!S$14+AS58*Conversions!S$15)/Conversions!$B$9</f>
        <v>0</v>
      </c>
      <c r="BX58" s="75">
        <f ca="1">(P58*Conversions!T$14+AT58*Conversions!T$15)/Conversions!$B$9</f>
        <v>0</v>
      </c>
      <c r="BY58" s="75">
        <f ca="1">(Q58*Conversions!U$14+AU58*Conversions!U$15)/Conversions!$B$9</f>
        <v>0</v>
      </c>
      <c r="BZ58" s="75">
        <f ca="1">(R58*Conversions!V$14+AV58*Conversions!V$15)/Conversions!$B$9</f>
        <v>0</v>
      </c>
      <c r="CA58" s="75">
        <f ca="1">(S58*Conversions!W$14+AW58*Conversions!W$15)/Conversions!$B$9</f>
        <v>0</v>
      </c>
      <c r="CB58" s="75">
        <f ca="1">(T58*Conversions!X$14+AX58*Conversions!X$15)/Conversions!$B$9</f>
        <v>0</v>
      </c>
      <c r="CC58" s="75">
        <f ca="1">(U58*Conversions!Y$14+AY58*Conversions!Y$15)/Conversions!$B$9</f>
        <v>0</v>
      </c>
      <c r="CD58" s="75">
        <f ca="1">(V58*Conversions!Z$14+AZ58*Conversions!Z$15)/Conversions!$B$9</f>
        <v>0</v>
      </c>
      <c r="CE58" s="75">
        <f ca="1">(W58*Conversions!AA$14+BA58*Conversions!AA$15)/Conversions!$B$9</f>
        <v>0</v>
      </c>
      <c r="CF58" s="75">
        <f ca="1">(X58*Conversions!AB$14+BB58*Conversions!AB$15)/Conversions!$B$9</f>
        <v>0</v>
      </c>
      <c r="CG58" s="75">
        <f ca="1">(Y58*Conversions!AC$14+BC58*Conversions!AC$15)/Conversions!$B$9</f>
        <v>0</v>
      </c>
      <c r="CH58" s="75">
        <f ca="1">(Z58*Conversions!AD$14+BD58*Conversions!AD$15)/Conversions!$B$9</f>
        <v>0</v>
      </c>
      <c r="CI58" s="75">
        <f ca="1">(AA58*Conversions!AE$14+BE58*Conversions!AE$15)/Conversions!$B$9</f>
        <v>0</v>
      </c>
      <c r="CJ58" s="75">
        <f ca="1">(AB58*Conversions!AF$14+BF58*Conversions!AF$15)/Conversions!$B$9</f>
        <v>0</v>
      </c>
      <c r="CK58" s="75">
        <f ca="1">(AC58*Conversions!AG$14+BG58*Conversions!AG$15)/Conversions!$B$9</f>
        <v>0</v>
      </c>
      <c r="CL58" s="75">
        <f ca="1">(AD58*Conversions!AH$14+BH58*Conversions!AH$15)/Conversions!$B$9</f>
        <v>0</v>
      </c>
      <c r="CM58" s="75">
        <f ca="1">(AE58*Conversions!AI$14+BI58*Conversions!AI$15)/Conversions!$B$9</f>
        <v>0</v>
      </c>
      <c r="CN58" s="75">
        <f ca="1">(AF58*Conversions!AJ$14+BJ58*Conversions!AJ$15)/Conversions!$B$9</f>
        <v>0</v>
      </c>
      <c r="CO58" s="75">
        <f ca="1">(AG58*Conversions!AK$14+BK58*Conversions!AK$15)/Conversions!$B$9</f>
        <v>0</v>
      </c>
      <c r="CP58" s="75">
        <f ca="1">(AH58*Conversions!AL$14+BL58*Conversions!AL$15)/Conversions!$B$9</f>
        <v>0</v>
      </c>
      <c r="CQ58" s="76">
        <f ca="1">(AI58*Conversions!AM$14+BM58*Conversions!AM$15)/Conversions!$B$9</f>
        <v>0</v>
      </c>
    </row>
    <row r="59" spans="2:95" s="11" customFormat="1" ht="17.100000000000001" thickBot="1">
      <c r="E59" s="84" t="s">
        <v>94</v>
      </c>
      <c r="F59" s="113">
        <f t="shared" ref="F59" ca="1" si="40">IF($B$11="No",F58,$B$12*F58)</f>
        <v>0</v>
      </c>
      <c r="G59" s="114">
        <f t="shared" ref="G59" ca="1" si="41">IF($B$11="No",G58,$B$12*G58)</f>
        <v>0</v>
      </c>
      <c r="H59" s="114">
        <f t="shared" ref="H59" ca="1" si="42">IF($B$11="No",H58,$B$12*H58)</f>
        <v>0</v>
      </c>
      <c r="I59" s="86">
        <f ca="1">IF($B$11="No",I58,$B$12*I58)</f>
        <v>0</v>
      </c>
      <c r="J59" s="86">
        <f t="shared" ref="J59:AL59" ca="1" si="43">IF($B$11="No",J58,$B$12*J58)</f>
        <v>0</v>
      </c>
      <c r="K59" s="86">
        <f t="shared" ca="1" si="43"/>
        <v>0</v>
      </c>
      <c r="L59" s="86">
        <f t="shared" ca="1" si="43"/>
        <v>0</v>
      </c>
      <c r="M59" s="86">
        <f t="shared" ca="1" si="43"/>
        <v>0</v>
      </c>
      <c r="N59" s="86">
        <f t="shared" ca="1" si="43"/>
        <v>0</v>
      </c>
      <c r="O59" s="86">
        <f t="shared" ca="1" si="43"/>
        <v>0</v>
      </c>
      <c r="P59" s="86">
        <f t="shared" ca="1" si="43"/>
        <v>0</v>
      </c>
      <c r="Q59" s="86">
        <f t="shared" ca="1" si="43"/>
        <v>0</v>
      </c>
      <c r="R59" s="86">
        <f t="shared" ca="1" si="43"/>
        <v>0</v>
      </c>
      <c r="S59" s="86">
        <f t="shared" ca="1" si="43"/>
        <v>0</v>
      </c>
      <c r="T59" s="86">
        <f t="shared" ca="1" si="43"/>
        <v>0</v>
      </c>
      <c r="U59" s="86">
        <f t="shared" ca="1" si="43"/>
        <v>0</v>
      </c>
      <c r="V59" s="86">
        <f t="shared" ca="1" si="43"/>
        <v>0</v>
      </c>
      <c r="W59" s="86">
        <f t="shared" ca="1" si="43"/>
        <v>0</v>
      </c>
      <c r="X59" s="86">
        <f t="shared" ca="1" si="43"/>
        <v>0</v>
      </c>
      <c r="Y59" s="86">
        <f t="shared" ca="1" si="43"/>
        <v>0</v>
      </c>
      <c r="Z59" s="86">
        <f t="shared" ca="1" si="43"/>
        <v>0</v>
      </c>
      <c r="AA59" s="86">
        <f t="shared" ca="1" si="43"/>
        <v>0</v>
      </c>
      <c r="AB59" s="86">
        <f t="shared" ca="1" si="43"/>
        <v>0</v>
      </c>
      <c r="AC59" s="86">
        <f t="shared" ca="1" si="43"/>
        <v>0</v>
      </c>
      <c r="AD59" s="86">
        <f t="shared" ca="1" si="43"/>
        <v>0</v>
      </c>
      <c r="AE59" s="86">
        <f t="shared" ca="1" si="43"/>
        <v>0</v>
      </c>
      <c r="AF59" s="86">
        <f t="shared" ca="1" si="43"/>
        <v>0</v>
      </c>
      <c r="AG59" s="86">
        <f t="shared" ca="1" si="43"/>
        <v>0</v>
      </c>
      <c r="AH59" s="86">
        <f t="shared" ca="1" si="43"/>
        <v>0</v>
      </c>
      <c r="AI59" s="87">
        <f t="shared" ca="1" si="43"/>
        <v>0</v>
      </c>
      <c r="AJ59" s="113">
        <f t="shared" ca="1" si="43"/>
        <v>0</v>
      </c>
      <c r="AK59" s="114">
        <f t="shared" ca="1" si="43"/>
        <v>0</v>
      </c>
      <c r="AL59" s="114">
        <f t="shared" ca="1" si="43"/>
        <v>0</v>
      </c>
      <c r="AM59" s="86">
        <f ca="1">IF($B$11="No",AM58,$B$12*AM58)</f>
        <v>0</v>
      </c>
      <c r="AN59" s="86">
        <f t="shared" ref="AN59:AO59" ca="1" si="44">IF($B$11="No",AN58,$B$12*AN58)</f>
        <v>0</v>
      </c>
      <c r="AO59" s="86">
        <f t="shared" ca="1" si="44"/>
        <v>0</v>
      </c>
      <c r="AP59" s="86">
        <f ca="1">IF($B$11="No",AP58,$B$12*AP58)</f>
        <v>0</v>
      </c>
      <c r="AQ59" s="86">
        <f t="shared" ref="AQ59:BM59" ca="1" si="45">IF($B$11="No",AQ58,$B$12*AQ58)</f>
        <v>0</v>
      </c>
      <c r="AR59" s="86">
        <f t="shared" ca="1" si="45"/>
        <v>0</v>
      </c>
      <c r="AS59" s="86">
        <f t="shared" ca="1" si="45"/>
        <v>0</v>
      </c>
      <c r="AT59" s="86">
        <f t="shared" ca="1" si="45"/>
        <v>0</v>
      </c>
      <c r="AU59" s="86">
        <f t="shared" ca="1" si="45"/>
        <v>0</v>
      </c>
      <c r="AV59" s="86">
        <f t="shared" ca="1" si="45"/>
        <v>0</v>
      </c>
      <c r="AW59" s="86">
        <f t="shared" ca="1" si="45"/>
        <v>0</v>
      </c>
      <c r="AX59" s="86">
        <f t="shared" ca="1" si="45"/>
        <v>0</v>
      </c>
      <c r="AY59" s="86">
        <f t="shared" ca="1" si="45"/>
        <v>0</v>
      </c>
      <c r="AZ59" s="86">
        <f t="shared" ca="1" si="45"/>
        <v>0</v>
      </c>
      <c r="BA59" s="86">
        <f t="shared" ca="1" si="45"/>
        <v>0</v>
      </c>
      <c r="BB59" s="86">
        <f t="shared" ca="1" si="45"/>
        <v>0</v>
      </c>
      <c r="BC59" s="86">
        <f t="shared" ca="1" si="45"/>
        <v>0</v>
      </c>
      <c r="BD59" s="86">
        <f t="shared" ca="1" si="45"/>
        <v>0</v>
      </c>
      <c r="BE59" s="86">
        <f t="shared" ca="1" si="45"/>
        <v>0</v>
      </c>
      <c r="BF59" s="86">
        <f t="shared" ca="1" si="45"/>
        <v>0</v>
      </c>
      <c r="BG59" s="86">
        <f t="shared" ca="1" si="45"/>
        <v>0</v>
      </c>
      <c r="BH59" s="86">
        <f t="shared" ca="1" si="45"/>
        <v>0</v>
      </c>
      <c r="BI59" s="86">
        <f t="shared" ca="1" si="45"/>
        <v>0</v>
      </c>
      <c r="BJ59" s="86">
        <f t="shared" ca="1" si="45"/>
        <v>0</v>
      </c>
      <c r="BK59" s="86">
        <f t="shared" ca="1" si="45"/>
        <v>0</v>
      </c>
      <c r="BL59" s="86">
        <f t="shared" ca="1" si="45"/>
        <v>0</v>
      </c>
      <c r="BM59" s="87">
        <f t="shared" ca="1" si="45"/>
        <v>0</v>
      </c>
      <c r="BN59" s="77">
        <f ca="1">(F59*Conversions!J$14+AJ59*Conversions!J$15)/Conversions!$B$9</f>
        <v>0</v>
      </c>
      <c r="BO59" s="78">
        <f ca="1">(G59*Conversions!K$14+AK59*Conversions!K$15)/Conversions!$B$9</f>
        <v>0</v>
      </c>
      <c r="BP59" s="78">
        <f ca="1">(H59*Conversions!L$14+AL59*Conversions!L$15)/Conversions!$B$9</f>
        <v>0</v>
      </c>
      <c r="BQ59" s="78">
        <f ca="1">(I59*Conversions!M$14+AM59*Conversions!M$15)/Conversions!$B$9</f>
        <v>0</v>
      </c>
      <c r="BR59" s="78">
        <f ca="1">(J59*Conversions!N$14+AN59*Conversions!N$15)/Conversions!$B$9</f>
        <v>0</v>
      </c>
      <c r="BS59" s="78">
        <f ca="1">(K59*Conversions!O$14+AO59*Conversions!O$15)/Conversions!$B$9</f>
        <v>0</v>
      </c>
      <c r="BT59" s="78">
        <f ca="1">(L59*Conversions!P$14+AP59*Conversions!P$15)/Conversions!$B$9</f>
        <v>0</v>
      </c>
      <c r="BU59" s="78">
        <f ca="1">(M59*Conversions!Q$14+AQ59*Conversions!Q$15)/Conversions!$B$9</f>
        <v>0</v>
      </c>
      <c r="BV59" s="78">
        <f ca="1">(N59*Conversions!R$14+AR59*Conversions!R$15)/Conversions!$B$9</f>
        <v>0</v>
      </c>
      <c r="BW59" s="78">
        <f ca="1">(O59*Conversions!S$14+AS59*Conversions!S$15)/Conversions!$B$9</f>
        <v>0</v>
      </c>
      <c r="BX59" s="78">
        <f ca="1">(P59*Conversions!T$14+AT59*Conversions!T$15)/Conversions!$B$9</f>
        <v>0</v>
      </c>
      <c r="BY59" s="78">
        <f ca="1">(Q59*Conversions!U$14+AU59*Conversions!U$15)/Conversions!$B$9</f>
        <v>0</v>
      </c>
      <c r="BZ59" s="78">
        <f ca="1">(R59*Conversions!V$14+AV59*Conversions!V$15)/Conversions!$B$9</f>
        <v>0</v>
      </c>
      <c r="CA59" s="78">
        <f ca="1">(S59*Conversions!W$14+AW59*Conversions!W$15)/Conversions!$B$9</f>
        <v>0</v>
      </c>
      <c r="CB59" s="78">
        <f ca="1">(T59*Conversions!X$14+AX59*Conversions!X$15)/Conversions!$B$9</f>
        <v>0</v>
      </c>
      <c r="CC59" s="78">
        <f ca="1">(U59*Conversions!Y$14+AY59*Conversions!Y$15)/Conversions!$B$9</f>
        <v>0</v>
      </c>
      <c r="CD59" s="78">
        <f ca="1">(V59*Conversions!Z$14+AZ59*Conversions!Z$15)/Conversions!$B$9</f>
        <v>0</v>
      </c>
      <c r="CE59" s="78">
        <f ca="1">(W59*Conversions!AA$14+BA59*Conversions!AA$15)/Conversions!$B$9</f>
        <v>0</v>
      </c>
      <c r="CF59" s="78">
        <f ca="1">(X59*Conversions!AB$14+BB59*Conversions!AB$15)/Conversions!$B$9</f>
        <v>0</v>
      </c>
      <c r="CG59" s="78">
        <f ca="1">(Y59*Conversions!AC$14+BC59*Conversions!AC$15)/Conversions!$B$9</f>
        <v>0</v>
      </c>
      <c r="CH59" s="78">
        <f ca="1">(Z59*Conversions!AD$14+BD59*Conversions!AD$15)/Conversions!$B$9</f>
        <v>0</v>
      </c>
      <c r="CI59" s="78">
        <f ca="1">(AA59*Conversions!AE$14+BE59*Conversions!AE$15)/Conversions!$B$9</f>
        <v>0</v>
      </c>
      <c r="CJ59" s="78">
        <f ca="1">(AB59*Conversions!AF$14+BF59*Conversions!AF$15)/Conversions!$B$9</f>
        <v>0</v>
      </c>
      <c r="CK59" s="78">
        <f ca="1">(AC59*Conversions!AG$14+BG59*Conversions!AG$15)/Conversions!$B$9</f>
        <v>0</v>
      </c>
      <c r="CL59" s="78">
        <f ca="1">(AD59*Conversions!AH$14+BH59*Conversions!AH$15)/Conversions!$B$9</f>
        <v>0</v>
      </c>
      <c r="CM59" s="78">
        <f ca="1">(AE59*Conversions!AI$14+BI59*Conversions!AI$15)/Conversions!$B$9</f>
        <v>0</v>
      </c>
      <c r="CN59" s="78">
        <f ca="1">(AF59*Conversions!AJ$14+BJ59*Conversions!AJ$15)/Conversions!$B$9</f>
        <v>0</v>
      </c>
      <c r="CO59" s="78">
        <f ca="1">(AG59*Conversions!AK$14+BK59*Conversions!AK$15)/Conversions!$B$9</f>
        <v>0</v>
      </c>
      <c r="CP59" s="78">
        <f ca="1">(AH59*Conversions!AL$14+BL59*Conversions!AL$15)/Conversions!$B$9</f>
        <v>0</v>
      </c>
      <c r="CQ59" s="79">
        <f ca="1">(AI59*Conversions!AM$14+BM59*Conversions!AM$15)/Conversions!$B$9</f>
        <v>0</v>
      </c>
    </row>
    <row r="61" spans="2:95" ht="21" thickBot="1">
      <c r="B61" s="314" t="s">
        <v>95</v>
      </c>
      <c r="C61" s="314"/>
      <c r="D61" s="314"/>
      <c r="E61" s="314"/>
    </row>
    <row r="62" spans="2:95" ht="17.100000000000001" thickTop="1">
      <c r="F62" s="311" t="s">
        <v>80</v>
      </c>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312"/>
      <c r="AE62" s="312"/>
      <c r="AF62" s="312"/>
      <c r="AG62" s="312"/>
      <c r="AH62" s="312"/>
      <c r="AI62" s="313"/>
      <c r="AJ62" s="312" t="s">
        <v>81</v>
      </c>
      <c r="AK62" s="312"/>
      <c r="AL62" s="312"/>
      <c r="AM62" s="312"/>
      <c r="AN62" s="312"/>
      <c r="AO62" s="312"/>
      <c r="AP62" s="312"/>
      <c r="AQ62" s="312"/>
      <c r="AR62" s="312"/>
      <c r="AS62" s="312"/>
      <c r="AT62" s="312"/>
      <c r="AU62" s="312"/>
      <c r="AV62" s="312"/>
      <c r="AW62" s="312"/>
      <c r="AX62" s="312"/>
      <c r="AY62" s="312"/>
      <c r="AZ62" s="312"/>
      <c r="BA62" s="312"/>
      <c r="BB62" s="312"/>
      <c r="BC62" s="312"/>
      <c r="BD62" s="312"/>
      <c r="BE62" s="312"/>
      <c r="BF62" s="312"/>
      <c r="BG62" s="312"/>
      <c r="BH62" s="312"/>
      <c r="BI62" s="312"/>
      <c r="BJ62" s="312"/>
      <c r="BK62" s="312"/>
      <c r="BL62" s="312"/>
      <c r="BM62" s="313"/>
      <c r="BN62" s="311" t="s">
        <v>82</v>
      </c>
      <c r="BO62" s="312"/>
      <c r="BP62" s="312"/>
      <c r="BQ62" s="312"/>
      <c r="BR62" s="312"/>
      <c r="BS62" s="312"/>
      <c r="BT62" s="312"/>
      <c r="BU62" s="312"/>
      <c r="BV62" s="312"/>
      <c r="BW62" s="312"/>
      <c r="BX62" s="312"/>
      <c r="BY62" s="312"/>
      <c r="BZ62" s="312"/>
      <c r="CA62" s="312"/>
      <c r="CB62" s="312"/>
      <c r="CC62" s="312"/>
      <c r="CD62" s="312"/>
      <c r="CE62" s="312"/>
      <c r="CF62" s="312"/>
      <c r="CG62" s="312"/>
      <c r="CH62" s="312"/>
      <c r="CI62" s="312"/>
      <c r="CJ62" s="312"/>
      <c r="CK62" s="312"/>
      <c r="CL62" s="312"/>
      <c r="CM62" s="312"/>
      <c r="CN62" s="312"/>
      <c r="CO62" s="312"/>
      <c r="CP62" s="312"/>
      <c r="CQ62" s="313"/>
    </row>
    <row r="63" spans="2:95">
      <c r="E63" s="59" t="s">
        <v>91</v>
      </c>
      <c r="F63" s="71">
        <v>2021</v>
      </c>
      <c r="G63" s="14">
        <v>2022</v>
      </c>
      <c r="H63" s="14">
        <v>2023</v>
      </c>
      <c r="I63" s="14">
        <v>2024</v>
      </c>
      <c r="J63" s="14">
        <v>2025</v>
      </c>
      <c r="K63" s="14">
        <v>2026</v>
      </c>
      <c r="L63" s="14">
        <v>2027</v>
      </c>
      <c r="M63" s="14">
        <v>2028</v>
      </c>
      <c r="N63" s="14">
        <v>2029</v>
      </c>
      <c r="O63" s="14">
        <v>2030</v>
      </c>
      <c r="P63" s="14">
        <v>2031</v>
      </c>
      <c r="Q63" s="14">
        <v>2032</v>
      </c>
      <c r="R63" s="14">
        <v>2033</v>
      </c>
      <c r="S63" s="14">
        <v>2034</v>
      </c>
      <c r="T63" s="14">
        <v>2035</v>
      </c>
      <c r="U63" s="14">
        <v>2036</v>
      </c>
      <c r="V63" s="14">
        <v>2037</v>
      </c>
      <c r="W63" s="14">
        <v>2038</v>
      </c>
      <c r="X63" s="14">
        <v>2039</v>
      </c>
      <c r="Y63" s="14">
        <v>2040</v>
      </c>
      <c r="Z63" s="14">
        <v>2041</v>
      </c>
      <c r="AA63" s="14">
        <v>2042</v>
      </c>
      <c r="AB63" s="14">
        <v>2043</v>
      </c>
      <c r="AC63" s="14">
        <v>2044</v>
      </c>
      <c r="AD63" s="14">
        <v>2045</v>
      </c>
      <c r="AE63" s="14">
        <v>2046</v>
      </c>
      <c r="AF63" s="14">
        <v>2047</v>
      </c>
      <c r="AG63" s="14">
        <v>2048</v>
      </c>
      <c r="AH63" s="14">
        <v>2049</v>
      </c>
      <c r="AI63" s="72">
        <v>2050</v>
      </c>
      <c r="AJ63" s="14">
        <v>2021</v>
      </c>
      <c r="AK63" s="14">
        <v>2022</v>
      </c>
      <c r="AL63" s="14">
        <v>2023</v>
      </c>
      <c r="AM63" s="14">
        <v>2024</v>
      </c>
      <c r="AN63" s="14">
        <v>2025</v>
      </c>
      <c r="AO63" s="14">
        <v>2026</v>
      </c>
      <c r="AP63" s="14">
        <v>2027</v>
      </c>
      <c r="AQ63" s="14">
        <v>2028</v>
      </c>
      <c r="AR63" s="14">
        <v>2029</v>
      </c>
      <c r="AS63" s="14">
        <v>2030</v>
      </c>
      <c r="AT63" s="14">
        <v>2031</v>
      </c>
      <c r="AU63" s="14">
        <v>2032</v>
      </c>
      <c r="AV63" s="14">
        <v>2033</v>
      </c>
      <c r="AW63" s="14">
        <v>2034</v>
      </c>
      <c r="AX63" s="14">
        <v>2035</v>
      </c>
      <c r="AY63" s="14">
        <v>2036</v>
      </c>
      <c r="AZ63" s="14">
        <v>2037</v>
      </c>
      <c r="BA63" s="14">
        <v>2038</v>
      </c>
      <c r="BB63" s="14">
        <v>2039</v>
      </c>
      <c r="BC63" s="14">
        <v>2040</v>
      </c>
      <c r="BD63" s="14">
        <v>2041</v>
      </c>
      <c r="BE63" s="14">
        <v>2042</v>
      </c>
      <c r="BF63" s="14">
        <v>2043</v>
      </c>
      <c r="BG63" s="14">
        <v>2044</v>
      </c>
      <c r="BH63" s="14">
        <v>2045</v>
      </c>
      <c r="BI63" s="14">
        <v>2046</v>
      </c>
      <c r="BJ63" s="14">
        <v>2047</v>
      </c>
      <c r="BK63" s="14">
        <v>2048</v>
      </c>
      <c r="BL63" s="14">
        <v>2049</v>
      </c>
      <c r="BM63" s="72">
        <v>2050</v>
      </c>
      <c r="BN63" s="71">
        <v>2021</v>
      </c>
      <c r="BO63" s="14">
        <v>2022</v>
      </c>
      <c r="BP63" s="14">
        <v>2023</v>
      </c>
      <c r="BQ63" s="14">
        <v>2024</v>
      </c>
      <c r="BR63" s="14">
        <v>2025</v>
      </c>
      <c r="BS63" s="14">
        <v>2026</v>
      </c>
      <c r="BT63" s="14">
        <v>2027</v>
      </c>
      <c r="BU63" s="14">
        <v>2028</v>
      </c>
      <c r="BV63" s="14">
        <v>2029</v>
      </c>
      <c r="BW63" s="14">
        <v>2030</v>
      </c>
      <c r="BX63" s="14">
        <v>2031</v>
      </c>
      <c r="BY63" s="14">
        <v>2032</v>
      </c>
      <c r="BZ63" s="14">
        <v>2033</v>
      </c>
      <c r="CA63" s="14">
        <v>2034</v>
      </c>
      <c r="CB63" s="14">
        <v>2035</v>
      </c>
      <c r="CC63" s="14">
        <v>2036</v>
      </c>
      <c r="CD63" s="14">
        <v>2037</v>
      </c>
      <c r="CE63" s="14">
        <v>2038</v>
      </c>
      <c r="CF63" s="14">
        <v>2039</v>
      </c>
      <c r="CG63" s="14">
        <v>2040</v>
      </c>
      <c r="CH63" s="14">
        <v>2041</v>
      </c>
      <c r="CI63" s="14">
        <v>2042</v>
      </c>
      <c r="CJ63" s="14">
        <v>2043</v>
      </c>
      <c r="CK63" s="14">
        <v>2044</v>
      </c>
      <c r="CL63" s="14">
        <v>2045</v>
      </c>
      <c r="CM63" s="14">
        <v>2046</v>
      </c>
      <c r="CN63" s="14">
        <v>2047</v>
      </c>
      <c r="CO63" s="14">
        <v>2048</v>
      </c>
      <c r="CP63" s="14">
        <v>2049</v>
      </c>
      <c r="CQ63" s="72">
        <v>2050</v>
      </c>
    </row>
    <row r="64" spans="2:95" s="11" customFormat="1" ht="17.100000000000001" thickBot="1">
      <c r="E64" s="84" t="s">
        <v>94</v>
      </c>
      <c r="F64" s="118">
        <f ca="1">F59</f>
        <v>0</v>
      </c>
      <c r="G64" s="115">
        <f ca="1">F64+G59</f>
        <v>0</v>
      </c>
      <c r="H64" s="115">
        <f t="shared" ref="H64:AI64" ca="1" si="46">G64+H59</f>
        <v>0</v>
      </c>
      <c r="I64" s="115">
        <f t="shared" ca="1" si="46"/>
        <v>0</v>
      </c>
      <c r="J64" s="115">
        <f t="shared" ca="1" si="46"/>
        <v>0</v>
      </c>
      <c r="K64" s="115">
        <f t="shared" ca="1" si="46"/>
        <v>0</v>
      </c>
      <c r="L64" s="115">
        <f t="shared" ca="1" si="46"/>
        <v>0</v>
      </c>
      <c r="M64" s="115">
        <f t="shared" ca="1" si="46"/>
        <v>0</v>
      </c>
      <c r="N64" s="115">
        <f t="shared" ca="1" si="46"/>
        <v>0</v>
      </c>
      <c r="O64" s="115">
        <f t="shared" ca="1" si="46"/>
        <v>0</v>
      </c>
      <c r="P64" s="115">
        <f t="shared" ca="1" si="46"/>
        <v>0</v>
      </c>
      <c r="Q64" s="115">
        <f t="shared" ca="1" si="46"/>
        <v>0</v>
      </c>
      <c r="R64" s="115">
        <f t="shared" ca="1" si="46"/>
        <v>0</v>
      </c>
      <c r="S64" s="115">
        <f t="shared" ca="1" si="46"/>
        <v>0</v>
      </c>
      <c r="T64" s="115">
        <f t="shared" ca="1" si="46"/>
        <v>0</v>
      </c>
      <c r="U64" s="115">
        <f t="shared" ca="1" si="46"/>
        <v>0</v>
      </c>
      <c r="V64" s="115">
        <f t="shared" ca="1" si="46"/>
        <v>0</v>
      </c>
      <c r="W64" s="115">
        <f t="shared" ca="1" si="46"/>
        <v>0</v>
      </c>
      <c r="X64" s="115">
        <f t="shared" ca="1" si="46"/>
        <v>0</v>
      </c>
      <c r="Y64" s="115">
        <f t="shared" ca="1" si="46"/>
        <v>0</v>
      </c>
      <c r="Z64" s="115">
        <f t="shared" ca="1" si="46"/>
        <v>0</v>
      </c>
      <c r="AA64" s="115">
        <f t="shared" ca="1" si="46"/>
        <v>0</v>
      </c>
      <c r="AB64" s="115">
        <f t="shared" ca="1" si="46"/>
        <v>0</v>
      </c>
      <c r="AC64" s="115">
        <f t="shared" ca="1" si="46"/>
        <v>0</v>
      </c>
      <c r="AD64" s="115">
        <f t="shared" ca="1" si="46"/>
        <v>0</v>
      </c>
      <c r="AE64" s="115">
        <f t="shared" ca="1" si="46"/>
        <v>0</v>
      </c>
      <c r="AF64" s="115">
        <f t="shared" ca="1" si="46"/>
        <v>0</v>
      </c>
      <c r="AG64" s="115">
        <f t="shared" ca="1" si="46"/>
        <v>0</v>
      </c>
      <c r="AH64" s="115">
        <f t="shared" ca="1" si="46"/>
        <v>0</v>
      </c>
      <c r="AI64" s="116">
        <f t="shared" ca="1" si="46"/>
        <v>0</v>
      </c>
      <c r="AJ64" s="85">
        <f ca="1">AJ59</f>
        <v>0</v>
      </c>
      <c r="AK64" s="86">
        <f ca="1">AJ64+AK59</f>
        <v>0</v>
      </c>
      <c r="AL64" s="86">
        <f t="shared" ref="AL64" ca="1" si="47">AK64+AL59</f>
        <v>0</v>
      </c>
      <c r="AM64" s="86">
        <f t="shared" ref="AM64" ca="1" si="48">AL64+AM59</f>
        <v>0</v>
      </c>
      <c r="AN64" s="86">
        <f t="shared" ref="AN64" ca="1" si="49">AM64+AN59</f>
        <v>0</v>
      </c>
      <c r="AO64" s="86">
        <f t="shared" ref="AO64" ca="1" si="50">AN64+AO59</f>
        <v>0</v>
      </c>
      <c r="AP64" s="86">
        <f ca="1">AO64+AP59</f>
        <v>0</v>
      </c>
      <c r="AQ64" s="86">
        <f t="shared" ref="AQ64" ca="1" si="51">AP64+AQ59</f>
        <v>0</v>
      </c>
      <c r="AR64" s="86">
        <f t="shared" ref="AR64" ca="1" si="52">AQ64+AR59</f>
        <v>0</v>
      </c>
      <c r="AS64" s="86">
        <f t="shared" ref="AS64" ca="1" si="53">AR64+AS59</f>
        <v>0</v>
      </c>
      <c r="AT64" s="86">
        <f t="shared" ref="AT64" ca="1" si="54">AS64+AT59</f>
        <v>0</v>
      </c>
      <c r="AU64" s="86">
        <f t="shared" ref="AU64" ca="1" si="55">AT64+AU59</f>
        <v>0</v>
      </c>
      <c r="AV64" s="86">
        <f t="shared" ref="AV64" ca="1" si="56">AU64+AV59</f>
        <v>0</v>
      </c>
      <c r="AW64" s="86">
        <f t="shared" ref="AW64" ca="1" si="57">AV64+AW59</f>
        <v>0</v>
      </c>
      <c r="AX64" s="86">
        <f t="shared" ref="AX64" ca="1" si="58">AW64+AX59</f>
        <v>0</v>
      </c>
      <c r="AY64" s="86">
        <f t="shared" ref="AY64" ca="1" si="59">AX64+AY59</f>
        <v>0</v>
      </c>
      <c r="AZ64" s="86">
        <f t="shared" ref="AZ64" ca="1" si="60">AY64+AZ59</f>
        <v>0</v>
      </c>
      <c r="BA64" s="86">
        <f t="shared" ref="BA64" ca="1" si="61">AZ64+BA59</f>
        <v>0</v>
      </c>
      <c r="BB64" s="86">
        <f t="shared" ref="BB64" ca="1" si="62">BA64+BB59</f>
        <v>0</v>
      </c>
      <c r="BC64" s="86">
        <f t="shared" ref="BC64" ca="1" si="63">BB64+BC59</f>
        <v>0</v>
      </c>
      <c r="BD64" s="86">
        <f t="shared" ref="BD64" ca="1" si="64">BC64+BD59</f>
        <v>0</v>
      </c>
      <c r="BE64" s="86">
        <f t="shared" ref="BE64" ca="1" si="65">BD64+BE59</f>
        <v>0</v>
      </c>
      <c r="BF64" s="86">
        <f t="shared" ref="BF64" ca="1" si="66">BE64+BF59</f>
        <v>0</v>
      </c>
      <c r="BG64" s="86">
        <f t="shared" ref="BG64" ca="1" si="67">BF64+BG59</f>
        <v>0</v>
      </c>
      <c r="BH64" s="86">
        <f t="shared" ref="BH64" ca="1" si="68">BG64+BH59</f>
        <v>0</v>
      </c>
      <c r="BI64" s="86">
        <f t="shared" ref="BI64" ca="1" si="69">BH64+BI59</f>
        <v>0</v>
      </c>
      <c r="BJ64" s="86">
        <f t="shared" ref="BJ64" ca="1" si="70">BI64+BJ59</f>
        <v>0</v>
      </c>
      <c r="BK64" s="86">
        <f t="shared" ref="BK64" ca="1" si="71">BJ64+BK59</f>
        <v>0</v>
      </c>
      <c r="BL64" s="86">
        <f t="shared" ref="BL64" ca="1" si="72">BK64+BL59</f>
        <v>0</v>
      </c>
      <c r="BM64" s="87">
        <f t="shared" ref="BM64" ca="1" si="73">BL64+BM59</f>
        <v>0</v>
      </c>
      <c r="BN64" s="77">
        <f ca="1">(F64*1000000*Conversions!J$14+AJ64*Conversions!J$15)/Conversions!$B$9</f>
        <v>0</v>
      </c>
      <c r="BO64" s="78">
        <f ca="1">(G64*1000000*Conversions!K$14+AK64*Conversions!K$15)/Conversions!$B$9</f>
        <v>0</v>
      </c>
      <c r="BP64" s="78">
        <f ca="1">(H64*1000000*Conversions!L$14+AL64*Conversions!L$15)/Conversions!$B$9</f>
        <v>0</v>
      </c>
      <c r="BQ64" s="78">
        <f ca="1">(I64*1000000*Conversions!M$14+AM64*Conversions!M$15)/Conversions!$B$9</f>
        <v>0</v>
      </c>
      <c r="BR64" s="78">
        <f ca="1">(J64*1000000*Conversions!N$14+AN64*Conversions!N$15)/Conversions!$B$9</f>
        <v>0</v>
      </c>
      <c r="BS64" s="78">
        <f ca="1">(K64*1000000*Conversions!O$14+AO64*Conversions!O$15)/Conversions!$B$9</f>
        <v>0</v>
      </c>
      <c r="BT64" s="78">
        <f ca="1">(L64*1000000*Conversions!P$14+AP64*Conversions!P$15)/Conversions!$B$9</f>
        <v>0</v>
      </c>
      <c r="BU64" s="78">
        <f ca="1">(M64*1000000*Conversions!Q$14+AQ64*Conversions!Q$15)/Conversions!$B$9</f>
        <v>0</v>
      </c>
      <c r="BV64" s="78">
        <f ca="1">(N64*1000000*Conversions!R$14+AR64*Conversions!R$15)/Conversions!$B$9</f>
        <v>0</v>
      </c>
      <c r="BW64" s="78">
        <f ca="1">(O64*1000000*Conversions!S$14+AS64*Conversions!S$15)/Conversions!$B$9</f>
        <v>0</v>
      </c>
      <c r="BX64" s="78">
        <f ca="1">(P64*1000000*Conversions!T$14+AT64*Conversions!T$15)/Conversions!$B$9</f>
        <v>0</v>
      </c>
      <c r="BY64" s="78">
        <f ca="1">(Q64*1000000*Conversions!U$14+AU64*Conversions!U$15)/Conversions!$B$9</f>
        <v>0</v>
      </c>
      <c r="BZ64" s="78">
        <f ca="1">(R64*1000000*Conversions!V$14+AV64*Conversions!V$15)/Conversions!$B$9</f>
        <v>0</v>
      </c>
      <c r="CA64" s="78">
        <f ca="1">(S64*1000000*Conversions!W$14+AW64*Conversions!W$15)/Conversions!$B$9</f>
        <v>0</v>
      </c>
      <c r="CB64" s="78">
        <f ca="1">(T64*1000000*Conversions!X$14+AX64*Conversions!X$15)/Conversions!$B$9</f>
        <v>0</v>
      </c>
      <c r="CC64" s="78">
        <f ca="1">(U64*1000000*Conversions!Y$14+AY64*Conversions!Y$15)/Conversions!$B$9</f>
        <v>0</v>
      </c>
      <c r="CD64" s="78">
        <f ca="1">(V64*1000000*Conversions!Z$14+AZ64*Conversions!Z$15)/Conversions!$B$9</f>
        <v>0</v>
      </c>
      <c r="CE64" s="78">
        <f ca="1">(W64*1000000*Conversions!AA$14+BA64*Conversions!AA$15)/Conversions!$B$9</f>
        <v>0</v>
      </c>
      <c r="CF64" s="78">
        <f ca="1">(X64*1000000*Conversions!AB$14+BB64*Conversions!AB$15)/Conversions!$B$9</f>
        <v>0</v>
      </c>
      <c r="CG64" s="78">
        <f ca="1">(Y64*1000000*Conversions!AC$14+BC64*Conversions!AC$15)/Conversions!$B$9</f>
        <v>0</v>
      </c>
      <c r="CH64" s="78">
        <f ca="1">(Z64*1000000*Conversions!AD$14+BD64*Conversions!AD$15)/Conversions!$B$9</f>
        <v>0</v>
      </c>
      <c r="CI64" s="78">
        <f ca="1">(AA64*1000000*Conversions!AE$14+BE64*Conversions!AE$15)/Conversions!$B$9</f>
        <v>0</v>
      </c>
      <c r="CJ64" s="78">
        <f ca="1">(AB64*1000000*Conversions!AF$14+BF64*Conversions!AF$15)/Conversions!$B$9</f>
        <v>0</v>
      </c>
      <c r="CK64" s="78">
        <f ca="1">(AC64*1000000*Conversions!AG$14+BG64*Conversions!AG$15)/Conversions!$B$9</f>
        <v>0</v>
      </c>
      <c r="CL64" s="78">
        <f ca="1">(AD64*1000000*Conversions!AH$14+BH64*Conversions!AH$15)/Conversions!$B$9</f>
        <v>0</v>
      </c>
      <c r="CM64" s="78">
        <f ca="1">(AE64*1000000*Conversions!AI$14+BI64*Conversions!AI$15)/Conversions!$B$9</f>
        <v>0</v>
      </c>
      <c r="CN64" s="78">
        <f ca="1">(AF64*1000000*Conversions!AJ$14+BJ64*Conversions!AJ$15)/Conversions!$B$9</f>
        <v>0</v>
      </c>
      <c r="CO64" s="78">
        <f ca="1">(AG64*1000000*Conversions!AK$14+BK64*Conversions!AK$15)/Conversions!$B$9</f>
        <v>0</v>
      </c>
      <c r="CP64" s="78">
        <f ca="1">(AH64*1000000*Conversions!AL$14+BL64*Conversions!AL$15)/Conversions!$B$9</f>
        <v>0</v>
      </c>
      <c r="CQ64" s="79">
        <f ca="1">(AI64*1000000*Conversions!AM$14+BM64*Conversions!AM$15)/Conversions!$B$9</f>
        <v>0</v>
      </c>
    </row>
    <row r="65" spans="2:95" s="11" customFormat="1">
      <c r="E65" s="84"/>
      <c r="F65" s="119"/>
      <c r="G65" s="119"/>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row>
    <row r="66" spans="2:95" s="11" customFormat="1">
      <c r="E66" s="84"/>
      <c r="F66" s="119"/>
      <c r="G66" s="119"/>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row>
    <row r="67" spans="2:95" s="11" customFormat="1" ht="18.95">
      <c r="B67" s="251" t="s">
        <v>119</v>
      </c>
      <c r="C67" s="251"/>
      <c r="D67" s="251"/>
      <c r="E67" s="251"/>
      <c r="F67" s="119"/>
      <c r="G67" s="119"/>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row>
    <row r="68" spans="2:95">
      <c r="I68" s="8"/>
      <c r="J68" s="8"/>
      <c r="K68" s="8"/>
      <c r="L68" s="8"/>
      <c r="M68" s="8"/>
      <c r="N68" s="8"/>
      <c r="O68" s="8"/>
      <c r="P68" s="8"/>
      <c r="Q68" s="8"/>
      <c r="R68" s="8"/>
      <c r="S68" s="8"/>
      <c r="T68" s="8"/>
      <c r="U68" s="8"/>
      <c r="V68" s="8"/>
      <c r="W68" s="8"/>
      <c r="X68" s="8"/>
      <c r="Y68" s="8"/>
      <c r="AJ68" s="8"/>
      <c r="AK68" s="8"/>
      <c r="AL68" s="8"/>
      <c r="AM68" s="8"/>
      <c r="AN68" s="8"/>
      <c r="AO68" s="8"/>
      <c r="AP68" s="8"/>
      <c r="AQ68" s="8"/>
      <c r="AR68" s="8"/>
      <c r="AS68" s="8"/>
      <c r="AT68" s="8"/>
      <c r="AU68" s="8"/>
      <c r="AV68" s="8"/>
      <c r="AW68" s="8"/>
      <c r="AX68" s="8"/>
      <c r="AY68" s="8"/>
      <c r="AZ68" s="8"/>
      <c r="BA68" s="8"/>
      <c r="BB68" s="8"/>
      <c r="BC68" s="8"/>
    </row>
    <row r="69" spans="2:95">
      <c r="B69" s="252" t="s">
        <v>120</v>
      </c>
      <c r="C69" s="252"/>
      <c r="D69" s="252"/>
      <c r="E69" s="252"/>
    </row>
    <row r="71" spans="2:95" ht="21" thickBot="1">
      <c r="B71" s="314" t="s">
        <v>116</v>
      </c>
      <c r="C71" s="314"/>
      <c r="D71" s="314"/>
      <c r="E71" s="314"/>
    </row>
    <row r="72" spans="2:95" ht="17.100000000000001" thickTop="1">
      <c r="F72" s="311" t="s">
        <v>80</v>
      </c>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312"/>
      <c r="AE72" s="312"/>
      <c r="AF72" s="312"/>
      <c r="AG72" s="312"/>
      <c r="AH72" s="312"/>
      <c r="AI72" s="313"/>
      <c r="AJ72" s="311" t="s">
        <v>81</v>
      </c>
      <c r="AK72" s="312"/>
      <c r="AL72" s="312"/>
      <c r="AM72" s="312"/>
      <c r="AN72" s="312"/>
      <c r="AO72" s="312"/>
      <c r="AP72" s="312"/>
      <c r="AQ72" s="312"/>
      <c r="AR72" s="312"/>
      <c r="AS72" s="312"/>
      <c r="AT72" s="312"/>
      <c r="AU72" s="312"/>
      <c r="AV72" s="312"/>
      <c r="AW72" s="312"/>
      <c r="AX72" s="312"/>
      <c r="AY72" s="312"/>
      <c r="AZ72" s="312"/>
      <c r="BA72" s="312"/>
      <c r="BB72" s="312"/>
      <c r="BC72" s="312"/>
      <c r="BD72" s="312"/>
      <c r="BE72" s="312"/>
      <c r="BF72" s="312"/>
      <c r="BG72" s="312"/>
      <c r="BH72" s="312"/>
      <c r="BI72" s="312"/>
      <c r="BJ72" s="312"/>
      <c r="BK72" s="312"/>
      <c r="BL72" s="312"/>
      <c r="BM72" s="313"/>
      <c r="BN72" s="311" t="s">
        <v>82</v>
      </c>
      <c r="BO72" s="312"/>
      <c r="BP72" s="312"/>
      <c r="BQ72" s="312"/>
      <c r="BR72" s="312"/>
      <c r="BS72" s="312"/>
      <c r="BT72" s="312"/>
      <c r="BU72" s="312"/>
      <c r="BV72" s="312"/>
      <c r="BW72" s="312"/>
      <c r="BX72" s="312"/>
      <c r="BY72" s="312"/>
      <c r="BZ72" s="312"/>
      <c r="CA72" s="312"/>
      <c r="CB72" s="312"/>
      <c r="CC72" s="312"/>
      <c r="CD72" s="312"/>
      <c r="CE72" s="312"/>
      <c r="CF72" s="312"/>
      <c r="CG72" s="312"/>
      <c r="CH72" s="312"/>
      <c r="CI72" s="312"/>
      <c r="CJ72" s="312"/>
      <c r="CK72" s="312"/>
      <c r="CL72" s="312"/>
      <c r="CM72" s="312"/>
      <c r="CN72" s="312"/>
      <c r="CO72" s="312"/>
      <c r="CP72" s="312"/>
      <c r="CQ72" s="313"/>
    </row>
    <row r="73" spans="2:95">
      <c r="E73" s="59" t="s">
        <v>91</v>
      </c>
      <c r="F73" s="71">
        <v>2021</v>
      </c>
      <c r="G73" s="14">
        <v>2022</v>
      </c>
      <c r="H73" s="14">
        <v>2023</v>
      </c>
      <c r="I73" s="14">
        <v>2024</v>
      </c>
      <c r="J73" s="14">
        <v>2025</v>
      </c>
      <c r="K73" s="14">
        <v>2026</v>
      </c>
      <c r="L73" s="14">
        <v>2027</v>
      </c>
      <c r="M73" s="14">
        <v>2028</v>
      </c>
      <c r="N73" s="14">
        <v>2029</v>
      </c>
      <c r="O73" s="14">
        <v>2030</v>
      </c>
      <c r="P73" s="14">
        <v>2031</v>
      </c>
      <c r="Q73" s="14">
        <v>2032</v>
      </c>
      <c r="R73" s="14">
        <v>2033</v>
      </c>
      <c r="S73" s="14">
        <v>2034</v>
      </c>
      <c r="T73" s="14">
        <v>2035</v>
      </c>
      <c r="U73" s="14">
        <v>2036</v>
      </c>
      <c r="V73" s="14">
        <v>2037</v>
      </c>
      <c r="W73" s="14">
        <v>2038</v>
      </c>
      <c r="X73" s="14">
        <v>2039</v>
      </c>
      <c r="Y73" s="14">
        <v>2040</v>
      </c>
      <c r="Z73" s="14">
        <v>2041</v>
      </c>
      <c r="AA73" s="14">
        <v>2042</v>
      </c>
      <c r="AB73" s="14">
        <v>2043</v>
      </c>
      <c r="AC73" s="14">
        <v>2044</v>
      </c>
      <c r="AD73" s="14">
        <v>2045</v>
      </c>
      <c r="AE73" s="14">
        <v>2046</v>
      </c>
      <c r="AF73" s="14">
        <v>2047</v>
      </c>
      <c r="AG73" s="14">
        <v>2048</v>
      </c>
      <c r="AH73" s="14">
        <v>2049</v>
      </c>
      <c r="AI73" s="72">
        <v>2050</v>
      </c>
      <c r="AJ73" s="71">
        <v>2021</v>
      </c>
      <c r="AK73" s="14">
        <v>2022</v>
      </c>
      <c r="AL73" s="14">
        <v>2023</v>
      </c>
      <c r="AM73" s="14">
        <v>2024</v>
      </c>
      <c r="AN73" s="14">
        <v>2025</v>
      </c>
      <c r="AO73" s="14">
        <v>2026</v>
      </c>
      <c r="AP73" s="14">
        <v>2027</v>
      </c>
      <c r="AQ73" s="14">
        <v>2028</v>
      </c>
      <c r="AR73" s="14">
        <v>2029</v>
      </c>
      <c r="AS73" s="14">
        <v>2030</v>
      </c>
      <c r="AT73" s="14">
        <v>2031</v>
      </c>
      <c r="AU73" s="14">
        <v>2032</v>
      </c>
      <c r="AV73" s="14">
        <v>2033</v>
      </c>
      <c r="AW73" s="14">
        <v>2034</v>
      </c>
      <c r="AX73" s="14">
        <v>2035</v>
      </c>
      <c r="AY73" s="14">
        <v>2036</v>
      </c>
      <c r="AZ73" s="14">
        <v>2037</v>
      </c>
      <c r="BA73" s="14">
        <v>2038</v>
      </c>
      <c r="BB73" s="14">
        <v>2039</v>
      </c>
      <c r="BC73" s="14">
        <v>2040</v>
      </c>
      <c r="BD73" s="14">
        <v>2041</v>
      </c>
      <c r="BE73" s="14">
        <v>2042</v>
      </c>
      <c r="BF73" s="14">
        <v>2043</v>
      </c>
      <c r="BG73" s="14">
        <v>2044</v>
      </c>
      <c r="BH73" s="14">
        <v>2045</v>
      </c>
      <c r="BI73" s="14">
        <v>2046</v>
      </c>
      <c r="BJ73" s="14">
        <v>2047</v>
      </c>
      <c r="BK73" s="14">
        <v>2048</v>
      </c>
      <c r="BL73" s="14">
        <v>2049</v>
      </c>
      <c r="BM73" s="72">
        <v>2050</v>
      </c>
      <c r="BN73" s="71">
        <v>2021</v>
      </c>
      <c r="BO73" s="14">
        <v>2022</v>
      </c>
      <c r="BP73" s="14">
        <v>2023</v>
      </c>
      <c r="BQ73" s="14">
        <v>2024</v>
      </c>
      <c r="BR73" s="14">
        <v>2025</v>
      </c>
      <c r="BS73" s="14">
        <v>2026</v>
      </c>
      <c r="BT73" s="14">
        <v>2027</v>
      </c>
      <c r="BU73" s="14">
        <v>2028</v>
      </c>
      <c r="BV73" s="14">
        <v>2029</v>
      </c>
      <c r="BW73" s="14">
        <v>2030</v>
      </c>
      <c r="BX73" s="14">
        <v>2031</v>
      </c>
      <c r="BY73" s="14">
        <v>2032</v>
      </c>
      <c r="BZ73" s="14">
        <v>2033</v>
      </c>
      <c r="CA73" s="14">
        <v>2034</v>
      </c>
      <c r="CB73" s="14">
        <v>2035</v>
      </c>
      <c r="CC73" s="14">
        <v>2036</v>
      </c>
      <c r="CD73" s="14">
        <v>2037</v>
      </c>
      <c r="CE73" s="14">
        <v>2038</v>
      </c>
      <c r="CF73" s="14">
        <v>2039</v>
      </c>
      <c r="CG73" s="14">
        <v>2040</v>
      </c>
      <c r="CH73" s="14">
        <v>2041</v>
      </c>
      <c r="CI73" s="14">
        <v>2042</v>
      </c>
      <c r="CJ73" s="14">
        <v>2043</v>
      </c>
      <c r="CK73" s="14">
        <v>2044</v>
      </c>
      <c r="CL73" s="14">
        <v>2045</v>
      </c>
      <c r="CM73" s="14">
        <v>2046</v>
      </c>
      <c r="CN73" s="14">
        <v>2047</v>
      </c>
      <c r="CO73" s="14">
        <v>2048</v>
      </c>
      <c r="CP73" s="14">
        <v>2049</v>
      </c>
      <c r="CQ73" s="72">
        <v>2050</v>
      </c>
    </row>
    <row r="74" spans="2:95">
      <c r="E74" s="59" t="s">
        <v>121</v>
      </c>
      <c r="F74" s="109">
        <f>Output_Detail!C92-Output_Detail!C93</f>
        <v>0</v>
      </c>
      <c r="G74" s="110">
        <f>Output_Detail!D92-Output_Detail!D93</f>
        <v>0</v>
      </c>
      <c r="H74" s="110">
        <f>Output_Detail!E92-Output_Detail!E93</f>
        <v>0</v>
      </c>
      <c r="I74" s="8">
        <f ca="1">Output_Detail!F92-Output_Detail!F93</f>
        <v>40909485.885701597</v>
      </c>
      <c r="J74" s="8">
        <f ca="1">Output_Detail!G92-Output_Detail!G93</f>
        <v>41727675.603415668</v>
      </c>
      <c r="K74" s="8">
        <f ca="1">Output_Detail!H92-Output_Detail!H93</f>
        <v>42562229.115483969</v>
      </c>
      <c r="L74" s="8">
        <f ca="1">Output_Detail!I92-Output_Detail!I93</f>
        <v>31009624.069852605</v>
      </c>
      <c r="M74" s="8">
        <f ca="1">Output_Detail!J92-Output_Detail!J93</f>
        <v>31629816.551249653</v>
      </c>
      <c r="N74" s="8">
        <f ca="1">Output_Detail!K92-Output_Detail!K93</f>
        <v>32262412.882274643</v>
      </c>
      <c r="O74" s="8">
        <f ca="1">Output_Detail!L92-Output_Detail!L93</f>
        <v>55943023.937864244</v>
      </c>
      <c r="P74" s="8">
        <f ca="1">Output_Detail!M92-Output_Detail!M93</f>
        <v>57061884.416621536</v>
      </c>
      <c r="Q74" s="8">
        <f ca="1">Output_Detail!N92-Output_Detail!N93</f>
        <v>58203122.104953945</v>
      </c>
      <c r="R74" s="8">
        <f ca="1">Output_Detail!O92-Output_Detail!O93</f>
        <v>34921873.262972355</v>
      </c>
      <c r="S74" s="8">
        <f ca="1">Output_Detail!P92-Output_Detail!P93</f>
        <v>35620310.728231817</v>
      </c>
      <c r="T74" s="8">
        <f ca="1">Output_Detail!Q92-Output_Detail!Q93</f>
        <v>36332716.942796469</v>
      </c>
      <c r="U74" s="9">
        <f ca="1">Output_Detail!R92-Output_Detail!R93</f>
        <v>64853899.742891669</v>
      </c>
      <c r="V74" s="9">
        <f ca="1">Output_Detail!S92-Output_Detail!S93</f>
        <v>66150977.737749517</v>
      </c>
      <c r="W74" s="9">
        <f ca="1">Output_Detail!T92-Output_Detail!T93</f>
        <v>67473997.292504489</v>
      </c>
      <c r="X74" s="9">
        <f ca="1">Output_Detail!U92-Output_Detail!U93</f>
        <v>56238612.829055458</v>
      </c>
      <c r="Y74" s="9">
        <f ca="1">Output_Detail!V92-Output_Detail!V93</f>
        <v>57363385.085636556</v>
      </c>
      <c r="Z74" s="9">
        <f ca="1">Output_Detail!W92-Output_Detail!W93</f>
        <v>58510652.787349313</v>
      </c>
      <c r="AA74" s="9">
        <f ca="1">Output_Detail!X92-Output_Detail!X93</f>
        <v>59680865.843096286</v>
      </c>
      <c r="AB74" s="9">
        <f ca="1">Output_Detail!Y92-Output_Detail!Y93</f>
        <v>60874483.159958214</v>
      </c>
      <c r="AC74" s="9">
        <f ca="1">Output_Detail!Z92-Output_Detail!Z93</f>
        <v>62091972.8231574</v>
      </c>
      <c r="AD74" s="9">
        <f ca="1">Output_Detail!AA92-Output_Detail!AA93</f>
        <v>50932786.098995507</v>
      </c>
      <c r="AE74" s="9">
        <f ca="1">Output_Detail!AB92-Output_Detail!AB93</f>
        <v>51951441.820975423</v>
      </c>
      <c r="AF74" s="9">
        <f ca="1">Output_Detail!AC92-Output_Detail!AC93</f>
        <v>52990470.657394946</v>
      </c>
      <c r="AG74" s="9">
        <f ca="1">Output_Detail!AD92-Output_Detail!AD93</f>
        <v>54050280.070542842</v>
      </c>
      <c r="AH74" s="9">
        <f ca="1">Output_Detail!AE92-Output_Detail!AE93</f>
        <v>55131285.671953708</v>
      </c>
      <c r="AI74" s="55">
        <f ca="1">Output_Detail!AF92-Output_Detail!AF93</f>
        <v>56233911.385392785</v>
      </c>
      <c r="AJ74" s="109">
        <f>Output_Detail!AG92-Output_Detail!AG93</f>
        <v>0</v>
      </c>
      <c r="AK74" s="110">
        <f>Output_Detail!AH92-Output_Detail!AH93</f>
        <v>0</v>
      </c>
      <c r="AL74" s="110">
        <f>Output_Detail!AI92-Output_Detail!AI93</f>
        <v>0</v>
      </c>
      <c r="AM74" s="8">
        <f>Output_Detail!AJ92-Output_Detail!AJ93</f>
        <v>21220.413725982085</v>
      </c>
      <c r="AN74" s="8">
        <f>Output_Detail!AK92-Output_Detail!AK93</f>
        <v>21644.822000501721</v>
      </c>
      <c r="AO74" s="8">
        <f>Output_Detail!AL92-Output_Detail!AL93</f>
        <v>22077.718440511773</v>
      </c>
      <c r="AP74" s="8">
        <f>Output_Detail!AM92-Output_Detail!AM93</f>
        <v>16085.194863801415</v>
      </c>
      <c r="AQ74" s="8">
        <f>Output_Detail!AN92-Output_Detail!AN93</f>
        <v>16406.898761077449</v>
      </c>
      <c r="AR74" s="8">
        <f>Output_Detail!AO92-Output_Detail!AO93</f>
        <v>16735.036736299007</v>
      </c>
      <c r="AS74" s="8">
        <f>Output_Detail!AP92-Output_Detail!AP93</f>
        <v>29018.553700742457</v>
      </c>
      <c r="AT74" s="8">
        <f>Output_Detail!AQ92-Output_Detail!AQ93</f>
        <v>29598.924774757339</v>
      </c>
      <c r="AU74" s="8">
        <f>Output_Detail!AR92-Output_Detail!AR93</f>
        <v>30190.903270252486</v>
      </c>
      <c r="AV74" s="8">
        <f>Output_Detail!AS92-Output_Detail!AS93</f>
        <v>18114.541962151474</v>
      </c>
      <c r="AW74" s="8">
        <f>Output_Detail!AT92-Output_Detail!AT93</f>
        <v>18476.832801394499</v>
      </c>
      <c r="AX74" s="8">
        <f>Output_Detail!AU92-Output_Detail!AU93</f>
        <v>18846.369457422392</v>
      </c>
      <c r="AY74" s="9">
        <f>Output_Detail!AV92-Output_Detail!AV93</f>
        <v>33640.76948149901</v>
      </c>
      <c r="AZ74" s="9">
        <f>Output_Detail!AW92-Output_Detail!AW93</f>
        <v>34313.584871128929</v>
      </c>
      <c r="BA74" s="9">
        <f>Output_Detail!AX92-Output_Detail!AX93</f>
        <v>34999.856568551535</v>
      </c>
      <c r="BB74" s="9">
        <f>Output_Detail!AY92-Output_Detail!AY93</f>
        <v>29171.88045193674</v>
      </c>
      <c r="BC74" s="9">
        <f>Output_Detail!AZ92-Output_Detail!AZ93</f>
        <v>29755.318060975449</v>
      </c>
      <c r="BD74" s="9">
        <f>Output_Detail!BA92-Output_Detail!BA93</f>
        <v>30350.424422194948</v>
      </c>
      <c r="BE74" s="9">
        <f>Output_Detail!BB92-Output_Detail!BB93</f>
        <v>30957.432910638847</v>
      </c>
      <c r="BF74" s="9">
        <f>Output_Detail!BC92-Output_Detail!BC93</f>
        <v>31576.58156885166</v>
      </c>
      <c r="BG74" s="9">
        <f>Output_Detail!BD92-Output_Detail!BD93</f>
        <v>32208.11320022869</v>
      </c>
      <c r="BH74" s="9">
        <f>Output_Detail!BE92-Output_Detail!BE93</f>
        <v>26419.66208662116</v>
      </c>
      <c r="BI74" s="9">
        <f>Output_Detail!BF92-Output_Detail!BF93</f>
        <v>26948.05532835357</v>
      </c>
      <c r="BJ74" s="9">
        <f>Output_Detail!BG92-Output_Detail!BG93</f>
        <v>27487.016434920617</v>
      </c>
      <c r="BK74" s="9">
        <f>Output_Detail!BH92-Output_Detail!BH93</f>
        <v>28036.756763619036</v>
      </c>
      <c r="BL74" s="9">
        <f>Output_Detail!BI92-Output_Detail!BI93</f>
        <v>28597.491898891414</v>
      </c>
      <c r="BM74" s="55">
        <f>Output_Detail!BJ92-Output_Detail!BJ93</f>
        <v>29169.441736869252</v>
      </c>
      <c r="BN74" s="74">
        <f>(F74*Conversions!J$14+AJ74*Conversions!J$15)/Conversions!$B$9</f>
        <v>0</v>
      </c>
      <c r="BO74" s="75">
        <f>(G74*Conversions!K$14+AK74*Conversions!K$15)/Conversions!$B$9</f>
        <v>0</v>
      </c>
      <c r="BP74" s="75">
        <f>(H74*Conversions!L$14+AL74*Conversions!L$15)/Conversions!$B$9</f>
        <v>0</v>
      </c>
      <c r="BQ74" s="75">
        <f ca="1">(I74*Conversions!M$14+AM74*Conversions!M$15)/Conversions!$B$9</f>
        <v>24966.015066966615</v>
      </c>
      <c r="BR74" s="75">
        <f ca="1">(J74*Conversions!N$14+AN74*Conversions!N$15)/Conversions!$B$9</f>
        <v>25286.08267733355</v>
      </c>
      <c r="BS74" s="75">
        <f ca="1">(K74*Conversions!O$14+AO74*Conversions!O$15)/Conversions!$B$9</f>
        <v>25279.858645462988</v>
      </c>
      <c r="BT74" s="75">
        <f ca="1">(L74*Conversions!P$14+AP74*Conversions!P$15)/Conversions!$B$9</f>
        <v>18045.19372803333</v>
      </c>
      <c r="BU74" s="75">
        <f ca="1">(M74*Conversions!Q$14+AQ74*Conversions!Q$15)/Conversions!$B$9</f>
        <v>18025.64882323108</v>
      </c>
      <c r="BV74" s="75">
        <f ca="1">(N74*Conversions!R$14+AR74*Conversions!R$15)/Conversions!$B$9</f>
        <v>17998.10404474552</v>
      </c>
      <c r="BW74" s="75">
        <f ca="1">(O74*Conversions!S$14+AS74*Conversions!S$15)/Conversions!$B$9</f>
        <v>30535.820266505139</v>
      </c>
      <c r="BX74" s="75">
        <f ca="1">(P74*Conversions!T$14+AT74*Conversions!T$15)/Conversions!$B$9</f>
        <v>30166.036686084852</v>
      </c>
      <c r="BY74" s="75">
        <f ca="1">(Q74*Conversions!U$14+AU74*Conversions!U$15)/Conversions!$B$9</f>
        <v>29769.24743434113</v>
      </c>
      <c r="BZ74" s="75">
        <f ca="1">(R74*Conversions!V$14+AV74*Conversions!V$15)/Conversions!$B$9</f>
        <v>17261.482469325427</v>
      </c>
      <c r="CA74" s="75">
        <f ca="1">(S74*Conversions!W$14+AW74*Conversions!W$15)/Conversions!$B$9</f>
        <v>16994.644807607114</v>
      </c>
      <c r="CB74" s="75">
        <f ca="1">(T74*Conversions!X$14+AX74*Conversions!X$15)/Conversions!$B$9</f>
        <v>16710.229046432334</v>
      </c>
      <c r="CC74" s="75">
        <f ca="1">(U74*Conversions!Y$14+AY74*Conversions!Y$15)/Conversions!$B$9</f>
        <v>28713.36789455315</v>
      </c>
      <c r="CD74" s="75">
        <f ca="1">(V74*Conversions!Z$14+AZ74*Conversions!Z$15)/Conversions!$B$9</f>
        <v>28150.956480049077</v>
      </c>
      <c r="CE74" s="75">
        <f ca="1">(W74*Conversions!AA$14+BA74*Conversions!AA$15)/Conversions!$B$9</f>
        <v>27554.563261807019</v>
      </c>
      <c r="CF74" s="75">
        <f ca="1">(X74*Conversions!AB$14+BB74*Conversions!AB$15)/Conversions!$B$9</f>
        <v>21999.981213204497</v>
      </c>
      <c r="CG74" s="75">
        <f ca="1">(Y74*Conversions!AC$14+BC74*Conversions!AC$15)/Conversions!$B$9</f>
        <v>21454.300135997077</v>
      </c>
      <c r="CH74" s="75">
        <f ca="1">(Z74*Conversions!AD$14+BD74*Conversions!AD$15)/Conversions!$B$9</f>
        <v>20877.991823216096</v>
      </c>
      <c r="CI74" s="75">
        <f ca="1">(AA74*Conversions!AE$14+BE74*Conversions!AE$15)/Conversions!$B$9</f>
        <v>20270.049457869463</v>
      </c>
      <c r="CJ74" s="75">
        <f ca="1">(AB74*Conversions!AF$14+BF74*Conversions!AF$15)/Conversions!$B$9</f>
        <v>19629.438201179684</v>
      </c>
      <c r="CK74" s="75">
        <f ca="1">(AC74*Conversions!AG$14+BG74*Conversions!AG$15)/Conversions!$B$9</f>
        <v>18955.094474439167</v>
      </c>
      <c r="CL74" s="75">
        <f ca="1">(AD74*Conversions!AH$14+BH74*Conversions!AH$15)/Conversions!$B$9</f>
        <v>14673.296508287289</v>
      </c>
      <c r="CM74" s="75">
        <f ca="1">(AE74*Conversions!AI$14+BI74*Conversions!AI$15)/Conversions!$B$9</f>
        <v>14074.075691670079</v>
      </c>
      <c r="CN74" s="75">
        <f ca="1">(AF74*Conversions!AJ$14+BJ74*Conversions!AJ$15)/Conversions!$B$9</f>
        <v>13445.016723784864</v>
      </c>
      <c r="CO74" s="75">
        <f ca="1">(AG74*Conversions!AK$14+BK74*Conversions!AK$15)/Conversions!$B$9</f>
        <v>12785.165766907572</v>
      </c>
      <c r="CP74" s="75">
        <f ca="1">(AH74*Conversions!AL$14+BL74*Conversions!AL$15)/Conversions!$B$9</f>
        <v>12093.542765065675</v>
      </c>
      <c r="CQ74" s="76">
        <f ca="1">(AI74*Conversions!AM$14+BM74*Conversions!AM$15)/Conversions!$B$9</f>
        <v>11369.140776843356</v>
      </c>
    </row>
    <row r="75" spans="2:95" s="88" customFormat="1">
      <c r="E75" s="89" t="s">
        <v>93</v>
      </c>
      <c r="F75" s="111">
        <f>F74</f>
        <v>0</v>
      </c>
      <c r="G75" s="112">
        <f t="shared" ref="G75:BM75" si="74">G74</f>
        <v>0</v>
      </c>
      <c r="H75" s="112">
        <f t="shared" si="74"/>
        <v>0</v>
      </c>
      <c r="I75" s="90">
        <f t="shared" ca="1" si="74"/>
        <v>40909485.885701597</v>
      </c>
      <c r="J75" s="90">
        <f t="shared" ca="1" si="74"/>
        <v>41727675.603415668</v>
      </c>
      <c r="K75" s="90">
        <f t="shared" ca="1" si="74"/>
        <v>42562229.115483969</v>
      </c>
      <c r="L75" s="90">
        <f t="shared" ca="1" si="74"/>
        <v>31009624.069852605</v>
      </c>
      <c r="M75" s="90">
        <f t="shared" ca="1" si="74"/>
        <v>31629816.551249653</v>
      </c>
      <c r="N75" s="90">
        <f t="shared" ca="1" si="74"/>
        <v>32262412.882274643</v>
      </c>
      <c r="O75" s="90">
        <f t="shared" ca="1" si="74"/>
        <v>55943023.937864244</v>
      </c>
      <c r="P75" s="90">
        <f t="shared" ca="1" si="74"/>
        <v>57061884.416621536</v>
      </c>
      <c r="Q75" s="90">
        <f t="shared" ca="1" si="74"/>
        <v>58203122.104953945</v>
      </c>
      <c r="R75" s="90">
        <f t="shared" ca="1" si="74"/>
        <v>34921873.262972355</v>
      </c>
      <c r="S75" s="90">
        <f t="shared" ca="1" si="74"/>
        <v>35620310.728231817</v>
      </c>
      <c r="T75" s="90">
        <f t="shared" ca="1" si="74"/>
        <v>36332716.942796469</v>
      </c>
      <c r="U75" s="90">
        <f t="shared" ca="1" si="74"/>
        <v>64853899.742891669</v>
      </c>
      <c r="V75" s="90">
        <f t="shared" ca="1" si="74"/>
        <v>66150977.737749517</v>
      </c>
      <c r="W75" s="90">
        <f t="shared" ca="1" si="74"/>
        <v>67473997.292504489</v>
      </c>
      <c r="X75" s="90">
        <f t="shared" ca="1" si="74"/>
        <v>56238612.829055458</v>
      </c>
      <c r="Y75" s="90">
        <f t="shared" ca="1" si="74"/>
        <v>57363385.085636556</v>
      </c>
      <c r="Z75" s="90">
        <f t="shared" ca="1" si="74"/>
        <v>58510652.787349313</v>
      </c>
      <c r="AA75" s="90">
        <f t="shared" ca="1" si="74"/>
        <v>59680865.843096286</v>
      </c>
      <c r="AB75" s="90">
        <f t="shared" ca="1" si="74"/>
        <v>60874483.159958214</v>
      </c>
      <c r="AC75" s="90">
        <f t="shared" ca="1" si="74"/>
        <v>62091972.8231574</v>
      </c>
      <c r="AD75" s="90">
        <f t="shared" ca="1" si="74"/>
        <v>50932786.098995507</v>
      </c>
      <c r="AE75" s="90">
        <f t="shared" ca="1" si="74"/>
        <v>51951441.820975423</v>
      </c>
      <c r="AF75" s="90">
        <f t="shared" ca="1" si="74"/>
        <v>52990470.657394946</v>
      </c>
      <c r="AG75" s="90">
        <f t="shared" ca="1" si="74"/>
        <v>54050280.070542842</v>
      </c>
      <c r="AH75" s="90">
        <f t="shared" ca="1" si="74"/>
        <v>55131285.671953708</v>
      </c>
      <c r="AI75" s="91">
        <f t="shared" ca="1" si="74"/>
        <v>56233911.385392785</v>
      </c>
      <c r="AJ75" s="111">
        <f t="shared" si="74"/>
        <v>0</v>
      </c>
      <c r="AK75" s="112">
        <f t="shared" si="74"/>
        <v>0</v>
      </c>
      <c r="AL75" s="112">
        <f t="shared" si="74"/>
        <v>0</v>
      </c>
      <c r="AM75" s="90">
        <f t="shared" si="74"/>
        <v>21220.413725982085</v>
      </c>
      <c r="AN75" s="90">
        <f t="shared" si="74"/>
        <v>21644.822000501721</v>
      </c>
      <c r="AO75" s="90">
        <f t="shared" si="74"/>
        <v>22077.718440511773</v>
      </c>
      <c r="AP75" s="90">
        <f t="shared" si="74"/>
        <v>16085.194863801415</v>
      </c>
      <c r="AQ75" s="90">
        <f t="shared" si="74"/>
        <v>16406.898761077449</v>
      </c>
      <c r="AR75" s="90">
        <f t="shared" si="74"/>
        <v>16735.036736299007</v>
      </c>
      <c r="AS75" s="90">
        <f t="shared" si="74"/>
        <v>29018.553700742457</v>
      </c>
      <c r="AT75" s="90">
        <f t="shared" si="74"/>
        <v>29598.924774757339</v>
      </c>
      <c r="AU75" s="90">
        <f t="shared" si="74"/>
        <v>30190.903270252486</v>
      </c>
      <c r="AV75" s="90">
        <f t="shared" si="74"/>
        <v>18114.541962151474</v>
      </c>
      <c r="AW75" s="90">
        <f t="shared" si="74"/>
        <v>18476.832801394499</v>
      </c>
      <c r="AX75" s="90">
        <f t="shared" si="74"/>
        <v>18846.369457422392</v>
      </c>
      <c r="AY75" s="90">
        <f t="shared" si="74"/>
        <v>33640.76948149901</v>
      </c>
      <c r="AZ75" s="90">
        <f t="shared" si="74"/>
        <v>34313.584871128929</v>
      </c>
      <c r="BA75" s="90">
        <f t="shared" si="74"/>
        <v>34999.856568551535</v>
      </c>
      <c r="BB75" s="90">
        <f t="shared" si="74"/>
        <v>29171.88045193674</v>
      </c>
      <c r="BC75" s="90">
        <f t="shared" si="74"/>
        <v>29755.318060975449</v>
      </c>
      <c r="BD75" s="90">
        <f t="shared" si="74"/>
        <v>30350.424422194948</v>
      </c>
      <c r="BE75" s="90">
        <f t="shared" si="74"/>
        <v>30957.432910638847</v>
      </c>
      <c r="BF75" s="90">
        <f t="shared" si="74"/>
        <v>31576.58156885166</v>
      </c>
      <c r="BG75" s="90">
        <f t="shared" si="74"/>
        <v>32208.11320022869</v>
      </c>
      <c r="BH75" s="90">
        <f t="shared" si="74"/>
        <v>26419.66208662116</v>
      </c>
      <c r="BI75" s="90">
        <f t="shared" si="74"/>
        <v>26948.05532835357</v>
      </c>
      <c r="BJ75" s="90">
        <f t="shared" si="74"/>
        <v>27487.016434920617</v>
      </c>
      <c r="BK75" s="90">
        <f t="shared" si="74"/>
        <v>28036.756763619036</v>
      </c>
      <c r="BL75" s="90">
        <f t="shared" si="74"/>
        <v>28597.491898891414</v>
      </c>
      <c r="BM75" s="91">
        <f t="shared" si="74"/>
        <v>29169.441736869252</v>
      </c>
      <c r="BN75" s="74">
        <f>(F75*Conversions!J$14+AJ75*Conversions!J$15)/Conversions!$B$9</f>
        <v>0</v>
      </c>
      <c r="BO75" s="75">
        <f>(G75*Conversions!K$14+AK75*Conversions!K$15)/Conversions!$B$9</f>
        <v>0</v>
      </c>
      <c r="BP75" s="75">
        <f>(H75*Conversions!L$14+AL75*Conversions!L$15)/Conversions!$B$9</f>
        <v>0</v>
      </c>
      <c r="BQ75" s="75">
        <f ca="1">(I75*Conversions!M$14+AM75*Conversions!M$15)/Conversions!$B$9</f>
        <v>24966.015066966615</v>
      </c>
      <c r="BR75" s="75">
        <f ca="1">(J75*Conversions!N$14+AN75*Conversions!N$15)/Conversions!$B$9</f>
        <v>25286.08267733355</v>
      </c>
      <c r="BS75" s="75">
        <f ca="1">(K75*Conversions!O$14+AO75*Conversions!O$15)/Conversions!$B$9</f>
        <v>25279.858645462988</v>
      </c>
      <c r="BT75" s="75">
        <f ca="1">(L75*Conversions!P$14+AP75*Conversions!P$15)/Conversions!$B$9</f>
        <v>18045.19372803333</v>
      </c>
      <c r="BU75" s="75">
        <f ca="1">(M75*Conversions!Q$14+AQ75*Conversions!Q$15)/Conversions!$B$9</f>
        <v>18025.64882323108</v>
      </c>
      <c r="BV75" s="75">
        <f ca="1">(N75*Conversions!R$14+AR75*Conversions!R$15)/Conversions!$B$9</f>
        <v>17998.10404474552</v>
      </c>
      <c r="BW75" s="75">
        <f ca="1">(O75*Conversions!S$14+AS75*Conversions!S$15)/Conversions!$B$9</f>
        <v>30535.820266505139</v>
      </c>
      <c r="BX75" s="75">
        <f ca="1">(P75*Conversions!T$14+AT75*Conversions!T$15)/Conversions!$B$9</f>
        <v>30166.036686084852</v>
      </c>
      <c r="BY75" s="75">
        <f ca="1">(Q75*Conversions!U$14+AU75*Conversions!U$15)/Conversions!$B$9</f>
        <v>29769.24743434113</v>
      </c>
      <c r="BZ75" s="75">
        <f ca="1">(R75*Conversions!V$14+AV75*Conversions!V$15)/Conversions!$B$9</f>
        <v>17261.482469325427</v>
      </c>
      <c r="CA75" s="75">
        <f ca="1">(S75*Conversions!W$14+AW75*Conversions!W$15)/Conversions!$B$9</f>
        <v>16994.644807607114</v>
      </c>
      <c r="CB75" s="75">
        <f ca="1">(T75*Conversions!X$14+AX75*Conversions!X$15)/Conversions!$B$9</f>
        <v>16710.229046432334</v>
      </c>
      <c r="CC75" s="75">
        <f ca="1">(U75*Conversions!Y$14+AY75*Conversions!Y$15)/Conversions!$B$9</f>
        <v>28713.36789455315</v>
      </c>
      <c r="CD75" s="75">
        <f ca="1">(V75*Conversions!Z$14+AZ75*Conversions!Z$15)/Conversions!$B$9</f>
        <v>28150.956480049077</v>
      </c>
      <c r="CE75" s="75">
        <f ca="1">(W75*Conversions!AA$14+BA75*Conversions!AA$15)/Conversions!$B$9</f>
        <v>27554.563261807019</v>
      </c>
      <c r="CF75" s="75">
        <f ca="1">(X75*Conversions!AB$14+BB75*Conversions!AB$15)/Conversions!$B$9</f>
        <v>21999.981213204497</v>
      </c>
      <c r="CG75" s="75">
        <f ca="1">(Y75*Conversions!AC$14+BC75*Conversions!AC$15)/Conversions!$B$9</f>
        <v>21454.300135997077</v>
      </c>
      <c r="CH75" s="75">
        <f ca="1">(Z75*Conversions!AD$14+BD75*Conversions!AD$15)/Conversions!$B$9</f>
        <v>20877.991823216096</v>
      </c>
      <c r="CI75" s="75">
        <f ca="1">(AA75*Conversions!AE$14+BE75*Conversions!AE$15)/Conversions!$B$9</f>
        <v>20270.049457869463</v>
      </c>
      <c r="CJ75" s="75">
        <f ca="1">(AB75*Conversions!AF$14+BF75*Conversions!AF$15)/Conversions!$B$9</f>
        <v>19629.438201179684</v>
      </c>
      <c r="CK75" s="75">
        <f ca="1">(AC75*Conversions!AG$14+BG75*Conversions!AG$15)/Conversions!$B$9</f>
        <v>18955.094474439167</v>
      </c>
      <c r="CL75" s="75">
        <f ca="1">(AD75*Conversions!AH$14+BH75*Conversions!AH$15)/Conversions!$B$9</f>
        <v>14673.296508287289</v>
      </c>
      <c r="CM75" s="75">
        <f ca="1">(AE75*Conversions!AI$14+BI75*Conversions!AI$15)/Conversions!$B$9</f>
        <v>14074.075691670079</v>
      </c>
      <c r="CN75" s="75">
        <f ca="1">(AF75*Conversions!AJ$14+BJ75*Conversions!AJ$15)/Conversions!$B$9</f>
        <v>13445.016723784864</v>
      </c>
      <c r="CO75" s="75">
        <f ca="1">(AG75*Conversions!AK$14+BK75*Conversions!AK$15)/Conversions!$B$9</f>
        <v>12785.165766907572</v>
      </c>
      <c r="CP75" s="75">
        <f ca="1">(AH75*Conversions!AL$14+BL75*Conversions!AL$15)/Conversions!$B$9</f>
        <v>12093.542765065675</v>
      </c>
      <c r="CQ75" s="76">
        <f ca="1">(AI75*Conversions!AM$14+BM75*Conversions!AM$15)/Conversions!$B$9</f>
        <v>11369.140776843356</v>
      </c>
    </row>
    <row r="76" spans="2:95" s="11" customFormat="1" ht="17.100000000000001" thickBot="1">
      <c r="E76" s="84" t="s">
        <v>94</v>
      </c>
      <c r="F76" s="113">
        <f>IF($B$11="No",F75,$B$12*F75)</f>
        <v>0</v>
      </c>
      <c r="G76" s="114">
        <f t="shared" ref="G76" si="75">IF($B$11="No",G75,$B$12*G75)</f>
        <v>0</v>
      </c>
      <c r="H76" s="114">
        <f t="shared" ref="H76" si="76">IF($B$11="No",H75,$B$12*H75)</f>
        <v>0</v>
      </c>
      <c r="I76" s="86">
        <f ca="1">IF($B$11="No",I75,$B$12*I75)</f>
        <v>40909485.885701597</v>
      </c>
      <c r="J76" s="86">
        <f t="shared" ref="J76:AL76" ca="1" si="77">IF($B$11="No",J75,$B$12*J75)</f>
        <v>41727675.603415668</v>
      </c>
      <c r="K76" s="86">
        <f t="shared" ca="1" si="77"/>
        <v>42562229.115483969</v>
      </c>
      <c r="L76" s="86">
        <f t="shared" ca="1" si="77"/>
        <v>31009624.069852605</v>
      </c>
      <c r="M76" s="86">
        <f t="shared" ca="1" si="77"/>
        <v>31629816.551249653</v>
      </c>
      <c r="N76" s="86">
        <f t="shared" ca="1" si="77"/>
        <v>32262412.882274643</v>
      </c>
      <c r="O76" s="86">
        <f t="shared" ca="1" si="77"/>
        <v>55943023.937864244</v>
      </c>
      <c r="P76" s="86">
        <f t="shared" ca="1" si="77"/>
        <v>57061884.416621536</v>
      </c>
      <c r="Q76" s="86">
        <f t="shared" ca="1" si="77"/>
        <v>58203122.104953945</v>
      </c>
      <c r="R76" s="86">
        <f t="shared" ca="1" si="77"/>
        <v>34921873.262972355</v>
      </c>
      <c r="S76" s="86">
        <f t="shared" ca="1" si="77"/>
        <v>35620310.728231817</v>
      </c>
      <c r="T76" s="86">
        <f t="shared" ca="1" si="77"/>
        <v>36332716.942796469</v>
      </c>
      <c r="U76" s="86">
        <f t="shared" ca="1" si="77"/>
        <v>64853899.742891669</v>
      </c>
      <c r="V76" s="86">
        <f t="shared" ca="1" si="77"/>
        <v>66150977.737749517</v>
      </c>
      <c r="W76" s="86">
        <f t="shared" ca="1" si="77"/>
        <v>67473997.292504489</v>
      </c>
      <c r="X76" s="86">
        <f t="shared" ca="1" si="77"/>
        <v>56238612.829055458</v>
      </c>
      <c r="Y76" s="86">
        <f t="shared" ca="1" si="77"/>
        <v>57363385.085636556</v>
      </c>
      <c r="Z76" s="86">
        <f t="shared" ca="1" si="77"/>
        <v>58510652.787349313</v>
      </c>
      <c r="AA76" s="86">
        <f t="shared" ca="1" si="77"/>
        <v>59680865.843096286</v>
      </c>
      <c r="AB76" s="86">
        <f t="shared" ca="1" si="77"/>
        <v>60874483.159958214</v>
      </c>
      <c r="AC76" s="86">
        <f t="shared" ca="1" si="77"/>
        <v>62091972.8231574</v>
      </c>
      <c r="AD76" s="86">
        <f t="shared" ca="1" si="77"/>
        <v>50932786.098995507</v>
      </c>
      <c r="AE76" s="86">
        <f t="shared" ca="1" si="77"/>
        <v>51951441.820975423</v>
      </c>
      <c r="AF76" s="86">
        <f t="shared" ca="1" si="77"/>
        <v>52990470.657394946</v>
      </c>
      <c r="AG76" s="86">
        <f t="shared" ca="1" si="77"/>
        <v>54050280.070542842</v>
      </c>
      <c r="AH76" s="86">
        <f t="shared" ca="1" si="77"/>
        <v>55131285.671953708</v>
      </c>
      <c r="AI76" s="87">
        <f t="shared" ca="1" si="77"/>
        <v>56233911.385392785</v>
      </c>
      <c r="AJ76" s="113">
        <f t="shared" si="77"/>
        <v>0</v>
      </c>
      <c r="AK76" s="114">
        <f t="shared" si="77"/>
        <v>0</v>
      </c>
      <c r="AL76" s="114">
        <f t="shared" si="77"/>
        <v>0</v>
      </c>
      <c r="AM76" s="86">
        <f>IF($B$11="No",AM75,$B$12*AM75)</f>
        <v>21220.413725982085</v>
      </c>
      <c r="AN76" s="86">
        <f t="shared" ref="AN76:AO76" si="78">IF($B$11="No",AN75,$B$12*AN75)</f>
        <v>21644.822000501721</v>
      </c>
      <c r="AO76" s="86">
        <f t="shared" si="78"/>
        <v>22077.718440511773</v>
      </c>
      <c r="AP76" s="86">
        <f>IF($B$11="No",AP75,$B$12*AP75)</f>
        <v>16085.194863801415</v>
      </c>
      <c r="AQ76" s="86">
        <f t="shared" ref="AQ76:BM76" si="79">IF($B$11="No",AQ75,$B$12*AQ75)</f>
        <v>16406.898761077449</v>
      </c>
      <c r="AR76" s="86">
        <f t="shared" si="79"/>
        <v>16735.036736299007</v>
      </c>
      <c r="AS76" s="86">
        <f t="shared" si="79"/>
        <v>29018.553700742457</v>
      </c>
      <c r="AT76" s="86">
        <f t="shared" si="79"/>
        <v>29598.924774757339</v>
      </c>
      <c r="AU76" s="86">
        <f t="shared" si="79"/>
        <v>30190.903270252486</v>
      </c>
      <c r="AV76" s="86">
        <f t="shared" si="79"/>
        <v>18114.541962151474</v>
      </c>
      <c r="AW76" s="86">
        <f t="shared" si="79"/>
        <v>18476.832801394499</v>
      </c>
      <c r="AX76" s="86">
        <f t="shared" si="79"/>
        <v>18846.369457422392</v>
      </c>
      <c r="AY76" s="86">
        <f t="shared" si="79"/>
        <v>33640.76948149901</v>
      </c>
      <c r="AZ76" s="86">
        <f t="shared" si="79"/>
        <v>34313.584871128929</v>
      </c>
      <c r="BA76" s="86">
        <f t="shared" si="79"/>
        <v>34999.856568551535</v>
      </c>
      <c r="BB76" s="86">
        <f t="shared" si="79"/>
        <v>29171.88045193674</v>
      </c>
      <c r="BC76" s="86">
        <f t="shared" si="79"/>
        <v>29755.318060975449</v>
      </c>
      <c r="BD76" s="86">
        <f t="shared" si="79"/>
        <v>30350.424422194948</v>
      </c>
      <c r="BE76" s="86">
        <f t="shared" si="79"/>
        <v>30957.432910638847</v>
      </c>
      <c r="BF76" s="86">
        <f t="shared" si="79"/>
        <v>31576.58156885166</v>
      </c>
      <c r="BG76" s="86">
        <f t="shared" si="79"/>
        <v>32208.11320022869</v>
      </c>
      <c r="BH76" s="86">
        <f t="shared" si="79"/>
        <v>26419.66208662116</v>
      </c>
      <c r="BI76" s="86">
        <f t="shared" si="79"/>
        <v>26948.05532835357</v>
      </c>
      <c r="BJ76" s="86">
        <f t="shared" si="79"/>
        <v>27487.016434920617</v>
      </c>
      <c r="BK76" s="86">
        <f t="shared" si="79"/>
        <v>28036.756763619036</v>
      </c>
      <c r="BL76" s="86">
        <f t="shared" si="79"/>
        <v>28597.491898891414</v>
      </c>
      <c r="BM76" s="87">
        <f t="shared" si="79"/>
        <v>29169.441736869252</v>
      </c>
      <c r="BN76" s="77">
        <f>(F76*Conversions!J$14+AJ76*Conversions!J$15)/Conversions!$B$9</f>
        <v>0</v>
      </c>
      <c r="BO76" s="78">
        <f>(G76*Conversions!K$14+AK76*Conversions!K$15)/Conversions!$B$9</f>
        <v>0</v>
      </c>
      <c r="BP76" s="78">
        <f>(H76*Conversions!L$14+AL76*Conversions!L$15)/Conversions!$B$9</f>
        <v>0</v>
      </c>
      <c r="BQ76" s="78">
        <f ca="1">(I76*Conversions!M$14+AM76*Conversions!M$15)/Conversions!$B$9</f>
        <v>24966.015066966615</v>
      </c>
      <c r="BR76" s="78">
        <f ca="1">(J76*Conversions!N$14+AN76*Conversions!N$15)/Conversions!$B$9</f>
        <v>25286.08267733355</v>
      </c>
      <c r="BS76" s="78">
        <f ca="1">(K76*Conversions!O$14+AO76*Conversions!O$15)/Conversions!$B$9</f>
        <v>25279.858645462988</v>
      </c>
      <c r="BT76" s="78">
        <f ca="1">(L76*Conversions!P$14+AP76*Conversions!P$15)/Conversions!$B$9</f>
        <v>18045.19372803333</v>
      </c>
      <c r="BU76" s="78">
        <f ca="1">(M76*Conversions!Q$14+AQ76*Conversions!Q$15)/Conversions!$B$9</f>
        <v>18025.64882323108</v>
      </c>
      <c r="BV76" s="78">
        <f ca="1">(N76*Conversions!R$14+AR76*Conversions!R$15)/Conversions!$B$9</f>
        <v>17998.10404474552</v>
      </c>
      <c r="BW76" s="78">
        <f ca="1">(O76*Conversions!S$14+AS76*Conversions!S$15)/Conversions!$B$9</f>
        <v>30535.820266505139</v>
      </c>
      <c r="BX76" s="78">
        <f ca="1">(P76*Conversions!T$14+AT76*Conversions!T$15)/Conversions!$B$9</f>
        <v>30166.036686084852</v>
      </c>
      <c r="BY76" s="78">
        <f ca="1">(Q76*Conversions!U$14+AU76*Conversions!U$15)/Conversions!$B$9</f>
        <v>29769.24743434113</v>
      </c>
      <c r="BZ76" s="78">
        <f ca="1">(R76*Conversions!V$14+AV76*Conversions!V$15)/Conversions!$B$9</f>
        <v>17261.482469325427</v>
      </c>
      <c r="CA76" s="78">
        <f ca="1">(S76*Conversions!W$14+AW76*Conversions!W$15)/Conversions!$B$9</f>
        <v>16994.644807607114</v>
      </c>
      <c r="CB76" s="78">
        <f ca="1">(T76*Conversions!X$14+AX76*Conversions!X$15)/Conversions!$B$9</f>
        <v>16710.229046432334</v>
      </c>
      <c r="CC76" s="78">
        <f ca="1">(U76*Conversions!Y$14+AY76*Conversions!Y$15)/Conversions!$B$9</f>
        <v>28713.36789455315</v>
      </c>
      <c r="CD76" s="78">
        <f ca="1">(V76*Conversions!Z$14+AZ76*Conversions!Z$15)/Conversions!$B$9</f>
        <v>28150.956480049077</v>
      </c>
      <c r="CE76" s="78">
        <f ca="1">(W76*Conversions!AA$14+BA76*Conversions!AA$15)/Conversions!$B$9</f>
        <v>27554.563261807019</v>
      </c>
      <c r="CF76" s="78">
        <f ca="1">(X76*Conversions!AB$14+BB76*Conversions!AB$15)/Conversions!$B$9</f>
        <v>21999.981213204497</v>
      </c>
      <c r="CG76" s="78">
        <f ca="1">(Y76*Conversions!AC$14+BC76*Conversions!AC$15)/Conversions!$B$9</f>
        <v>21454.300135997077</v>
      </c>
      <c r="CH76" s="78">
        <f ca="1">(Z76*Conversions!AD$14+BD76*Conversions!AD$15)/Conversions!$B$9</f>
        <v>20877.991823216096</v>
      </c>
      <c r="CI76" s="78">
        <f ca="1">(AA76*Conversions!AE$14+BE76*Conversions!AE$15)/Conversions!$B$9</f>
        <v>20270.049457869463</v>
      </c>
      <c r="CJ76" s="78">
        <f ca="1">(AB76*Conversions!AF$14+BF76*Conversions!AF$15)/Conversions!$B$9</f>
        <v>19629.438201179684</v>
      </c>
      <c r="CK76" s="78">
        <f ca="1">(AC76*Conversions!AG$14+BG76*Conversions!AG$15)/Conversions!$B$9</f>
        <v>18955.094474439167</v>
      </c>
      <c r="CL76" s="78">
        <f ca="1">(AD76*Conversions!AH$14+BH76*Conversions!AH$15)/Conversions!$B$9</f>
        <v>14673.296508287289</v>
      </c>
      <c r="CM76" s="78">
        <f ca="1">(AE76*Conversions!AI$14+BI76*Conversions!AI$15)/Conversions!$B$9</f>
        <v>14074.075691670079</v>
      </c>
      <c r="CN76" s="78">
        <f ca="1">(AF76*Conversions!AJ$14+BJ76*Conversions!AJ$15)/Conversions!$B$9</f>
        <v>13445.016723784864</v>
      </c>
      <c r="CO76" s="78">
        <f ca="1">(AG76*Conversions!AK$14+BK76*Conversions!AK$15)/Conversions!$B$9</f>
        <v>12785.165766907572</v>
      </c>
      <c r="CP76" s="78">
        <f ca="1">(AH76*Conversions!AL$14+BL76*Conversions!AL$15)/Conversions!$B$9</f>
        <v>12093.542765065675</v>
      </c>
      <c r="CQ76" s="79">
        <f ca="1">(AI76*Conversions!AM$14+BM76*Conversions!AM$15)/Conversions!$B$9</f>
        <v>11369.140776843356</v>
      </c>
    </row>
    <row r="78" spans="2:95" ht="21" thickBot="1">
      <c r="B78" s="314" t="s">
        <v>95</v>
      </c>
      <c r="C78" s="314"/>
      <c r="D78" s="314"/>
      <c r="E78" s="314"/>
    </row>
    <row r="79" spans="2:95" ht="17.100000000000001" thickTop="1">
      <c r="F79" s="311" t="s">
        <v>80</v>
      </c>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312"/>
      <c r="AE79" s="312"/>
      <c r="AF79" s="312"/>
      <c r="AG79" s="312"/>
      <c r="AH79" s="312"/>
      <c r="AI79" s="313"/>
      <c r="AJ79" s="312" t="s">
        <v>81</v>
      </c>
      <c r="AK79" s="312"/>
      <c r="AL79" s="312"/>
      <c r="AM79" s="312"/>
      <c r="AN79" s="312"/>
      <c r="AO79" s="312"/>
      <c r="AP79" s="312"/>
      <c r="AQ79" s="312"/>
      <c r="AR79" s="312"/>
      <c r="AS79" s="312"/>
      <c r="AT79" s="312"/>
      <c r="AU79" s="312"/>
      <c r="AV79" s="312"/>
      <c r="AW79" s="312"/>
      <c r="AX79" s="312"/>
      <c r="AY79" s="312"/>
      <c r="AZ79" s="312"/>
      <c r="BA79" s="312"/>
      <c r="BB79" s="312"/>
      <c r="BC79" s="312"/>
      <c r="BD79" s="312"/>
      <c r="BE79" s="312"/>
      <c r="BF79" s="312"/>
      <c r="BG79" s="312"/>
      <c r="BH79" s="312"/>
      <c r="BI79" s="312"/>
      <c r="BJ79" s="312"/>
      <c r="BK79" s="312"/>
      <c r="BL79" s="312"/>
      <c r="BM79" s="313"/>
      <c r="BN79" s="311" t="s">
        <v>82</v>
      </c>
      <c r="BO79" s="312"/>
      <c r="BP79" s="312"/>
      <c r="BQ79" s="312"/>
      <c r="BR79" s="312"/>
      <c r="BS79" s="312"/>
      <c r="BT79" s="312"/>
      <c r="BU79" s="312"/>
      <c r="BV79" s="312"/>
      <c r="BW79" s="312"/>
      <c r="BX79" s="312"/>
      <c r="BY79" s="312"/>
      <c r="BZ79" s="312"/>
      <c r="CA79" s="312"/>
      <c r="CB79" s="312"/>
      <c r="CC79" s="312"/>
      <c r="CD79" s="312"/>
      <c r="CE79" s="312"/>
      <c r="CF79" s="312"/>
      <c r="CG79" s="312"/>
      <c r="CH79" s="312"/>
      <c r="CI79" s="312"/>
      <c r="CJ79" s="312"/>
      <c r="CK79" s="312"/>
      <c r="CL79" s="312"/>
      <c r="CM79" s="312"/>
      <c r="CN79" s="312"/>
      <c r="CO79" s="312"/>
      <c r="CP79" s="312"/>
      <c r="CQ79" s="313"/>
    </row>
    <row r="80" spans="2:95">
      <c r="E80" s="59" t="s">
        <v>91</v>
      </c>
      <c r="F80" s="71">
        <v>2021</v>
      </c>
      <c r="G80" s="14">
        <v>2022</v>
      </c>
      <c r="H80" s="14">
        <v>2023</v>
      </c>
      <c r="I80" s="14">
        <v>2024</v>
      </c>
      <c r="J80" s="14">
        <v>2025</v>
      </c>
      <c r="K80" s="14">
        <v>2026</v>
      </c>
      <c r="L80" s="14">
        <v>2027</v>
      </c>
      <c r="M80" s="14">
        <v>2028</v>
      </c>
      <c r="N80" s="14">
        <v>2029</v>
      </c>
      <c r="O80" s="14">
        <v>2030</v>
      </c>
      <c r="P80" s="14">
        <v>2031</v>
      </c>
      <c r="Q80" s="14">
        <v>2032</v>
      </c>
      <c r="R80" s="14">
        <v>2033</v>
      </c>
      <c r="S80" s="14">
        <v>2034</v>
      </c>
      <c r="T80" s="14">
        <v>2035</v>
      </c>
      <c r="U80" s="14">
        <v>2036</v>
      </c>
      <c r="V80" s="14">
        <v>2037</v>
      </c>
      <c r="W80" s="14">
        <v>2038</v>
      </c>
      <c r="X80" s="14">
        <v>2039</v>
      </c>
      <c r="Y80" s="14">
        <v>2040</v>
      </c>
      <c r="Z80" s="14">
        <v>2041</v>
      </c>
      <c r="AA80" s="14">
        <v>2042</v>
      </c>
      <c r="AB80" s="14">
        <v>2043</v>
      </c>
      <c r="AC80" s="14">
        <v>2044</v>
      </c>
      <c r="AD80" s="14">
        <v>2045</v>
      </c>
      <c r="AE80" s="14">
        <v>2046</v>
      </c>
      <c r="AF80" s="14">
        <v>2047</v>
      </c>
      <c r="AG80" s="14">
        <v>2048</v>
      </c>
      <c r="AH80" s="14">
        <v>2049</v>
      </c>
      <c r="AI80" s="72">
        <v>2050</v>
      </c>
      <c r="AJ80" s="14">
        <v>2021</v>
      </c>
      <c r="AK80" s="14">
        <v>2022</v>
      </c>
      <c r="AL80" s="14">
        <v>2023</v>
      </c>
      <c r="AM80" s="14">
        <v>2024</v>
      </c>
      <c r="AN80" s="14">
        <v>2025</v>
      </c>
      <c r="AO80" s="14">
        <v>2026</v>
      </c>
      <c r="AP80" s="14">
        <v>2027</v>
      </c>
      <c r="AQ80" s="14">
        <v>2028</v>
      </c>
      <c r="AR80" s="14">
        <v>2029</v>
      </c>
      <c r="AS80" s="14">
        <v>2030</v>
      </c>
      <c r="AT80" s="14">
        <v>2031</v>
      </c>
      <c r="AU80" s="14">
        <v>2032</v>
      </c>
      <c r="AV80" s="14">
        <v>2033</v>
      </c>
      <c r="AW80" s="14">
        <v>2034</v>
      </c>
      <c r="AX80" s="14">
        <v>2035</v>
      </c>
      <c r="AY80" s="14">
        <v>2036</v>
      </c>
      <c r="AZ80" s="14">
        <v>2037</v>
      </c>
      <c r="BA80" s="14">
        <v>2038</v>
      </c>
      <c r="BB80" s="14">
        <v>2039</v>
      </c>
      <c r="BC80" s="14">
        <v>2040</v>
      </c>
      <c r="BD80" s="14">
        <v>2041</v>
      </c>
      <c r="BE80" s="14">
        <v>2042</v>
      </c>
      <c r="BF80" s="14">
        <v>2043</v>
      </c>
      <c r="BG80" s="14">
        <v>2044</v>
      </c>
      <c r="BH80" s="14">
        <v>2045</v>
      </c>
      <c r="BI80" s="14">
        <v>2046</v>
      </c>
      <c r="BJ80" s="14">
        <v>2047</v>
      </c>
      <c r="BK80" s="14">
        <v>2048</v>
      </c>
      <c r="BL80" s="14">
        <v>2049</v>
      </c>
      <c r="BM80" s="72">
        <v>2050</v>
      </c>
      <c r="BN80" s="71">
        <v>2021</v>
      </c>
      <c r="BO80" s="14">
        <v>2022</v>
      </c>
      <c r="BP80" s="14">
        <v>2023</v>
      </c>
      <c r="BQ80" s="14">
        <v>2024</v>
      </c>
      <c r="BR80" s="14">
        <v>2025</v>
      </c>
      <c r="BS80" s="14">
        <v>2026</v>
      </c>
      <c r="BT80" s="14">
        <v>2027</v>
      </c>
      <c r="BU80" s="14">
        <v>2028</v>
      </c>
      <c r="BV80" s="14">
        <v>2029</v>
      </c>
      <c r="BW80" s="14">
        <v>2030</v>
      </c>
      <c r="BX80" s="14">
        <v>2031</v>
      </c>
      <c r="BY80" s="14">
        <v>2032</v>
      </c>
      <c r="BZ80" s="14">
        <v>2033</v>
      </c>
      <c r="CA80" s="14">
        <v>2034</v>
      </c>
      <c r="CB80" s="14">
        <v>2035</v>
      </c>
      <c r="CC80" s="14">
        <v>2036</v>
      </c>
      <c r="CD80" s="14">
        <v>2037</v>
      </c>
      <c r="CE80" s="14">
        <v>2038</v>
      </c>
      <c r="CF80" s="14">
        <v>2039</v>
      </c>
      <c r="CG80" s="14">
        <v>2040</v>
      </c>
      <c r="CH80" s="14">
        <v>2041</v>
      </c>
      <c r="CI80" s="14">
        <v>2042</v>
      </c>
      <c r="CJ80" s="14">
        <v>2043</v>
      </c>
      <c r="CK80" s="14">
        <v>2044</v>
      </c>
      <c r="CL80" s="14">
        <v>2045</v>
      </c>
      <c r="CM80" s="14">
        <v>2046</v>
      </c>
      <c r="CN80" s="14">
        <v>2047</v>
      </c>
      <c r="CO80" s="14">
        <v>2048</v>
      </c>
      <c r="CP80" s="14">
        <v>2049</v>
      </c>
      <c r="CQ80" s="72">
        <v>2050</v>
      </c>
    </row>
    <row r="81" spans="2:95" s="11" customFormat="1" ht="17.100000000000001" thickBot="1">
      <c r="E81" s="84" t="s">
        <v>94</v>
      </c>
      <c r="F81" s="118">
        <f>F76</f>
        <v>0</v>
      </c>
      <c r="G81" s="115">
        <f>F81+G76</f>
        <v>0</v>
      </c>
      <c r="H81" s="115">
        <f t="shared" ref="H81:AI81" si="80">G81+H76</f>
        <v>0</v>
      </c>
      <c r="I81" s="115">
        <f t="shared" ca="1" si="80"/>
        <v>40909485.885701597</v>
      </c>
      <c r="J81" s="115">
        <f t="shared" ca="1" si="80"/>
        <v>82637161.489117265</v>
      </c>
      <c r="K81" s="115">
        <f t="shared" ca="1" si="80"/>
        <v>125199390.60460123</v>
      </c>
      <c r="L81" s="115">
        <f t="shared" ca="1" si="80"/>
        <v>156209014.67445385</v>
      </c>
      <c r="M81" s="115">
        <f t="shared" ca="1" si="80"/>
        <v>187838831.22570351</v>
      </c>
      <c r="N81" s="115">
        <f t="shared" ca="1" si="80"/>
        <v>220101244.10797817</v>
      </c>
      <c r="O81" s="115">
        <f t="shared" ca="1" si="80"/>
        <v>276044268.04584241</v>
      </c>
      <c r="P81" s="115">
        <f t="shared" ca="1" si="80"/>
        <v>333106152.46246397</v>
      </c>
      <c r="Q81" s="115">
        <f t="shared" ca="1" si="80"/>
        <v>391309274.56741792</v>
      </c>
      <c r="R81" s="115">
        <f t="shared" ca="1" si="80"/>
        <v>426231147.83039027</v>
      </c>
      <c r="S81" s="115">
        <f t="shared" ca="1" si="80"/>
        <v>461851458.55862212</v>
      </c>
      <c r="T81" s="115">
        <f t="shared" ca="1" si="80"/>
        <v>498184175.50141859</v>
      </c>
      <c r="U81" s="115">
        <f t="shared" ca="1" si="80"/>
        <v>563038075.24431026</v>
      </c>
      <c r="V81" s="115">
        <f t="shared" ca="1" si="80"/>
        <v>629189052.98205972</v>
      </c>
      <c r="W81" s="115">
        <f t="shared" ca="1" si="80"/>
        <v>696663050.27456427</v>
      </c>
      <c r="X81" s="115">
        <f t="shared" ca="1" si="80"/>
        <v>752901663.10361969</v>
      </c>
      <c r="Y81" s="115">
        <f t="shared" ca="1" si="80"/>
        <v>810265048.18925619</v>
      </c>
      <c r="Z81" s="115">
        <f t="shared" ca="1" si="80"/>
        <v>868775700.97660553</v>
      </c>
      <c r="AA81" s="115">
        <f t="shared" ca="1" si="80"/>
        <v>928456566.81970179</v>
      </c>
      <c r="AB81" s="115">
        <f t="shared" ca="1" si="80"/>
        <v>989331049.97966003</v>
      </c>
      <c r="AC81" s="115">
        <f t="shared" ca="1" si="80"/>
        <v>1051423022.8028175</v>
      </c>
      <c r="AD81" s="115">
        <f t="shared" ca="1" si="80"/>
        <v>1102355808.901813</v>
      </c>
      <c r="AE81" s="115">
        <f t="shared" ca="1" si="80"/>
        <v>1154307250.7227883</v>
      </c>
      <c r="AF81" s="115">
        <f t="shared" ca="1" si="80"/>
        <v>1207297721.3801832</v>
      </c>
      <c r="AG81" s="115">
        <f t="shared" ca="1" si="80"/>
        <v>1261348001.450726</v>
      </c>
      <c r="AH81" s="115">
        <f t="shared" ca="1" si="80"/>
        <v>1316479287.1226797</v>
      </c>
      <c r="AI81" s="116">
        <f t="shared" ca="1" si="80"/>
        <v>1372713198.5080724</v>
      </c>
      <c r="AJ81" s="85">
        <f>AJ76</f>
        <v>0</v>
      </c>
      <c r="AK81" s="86">
        <f>AJ81+AK76</f>
        <v>0</v>
      </c>
      <c r="AL81" s="86">
        <f t="shared" ref="AL81" si="81">AK81+AL76</f>
        <v>0</v>
      </c>
      <c r="AM81" s="86">
        <f t="shared" ref="AM81" si="82">AL81+AM76</f>
        <v>21220.413725982085</v>
      </c>
      <c r="AN81" s="86">
        <f t="shared" ref="AN81" si="83">AM81+AN76</f>
        <v>42865.235726483807</v>
      </c>
      <c r="AO81" s="86">
        <f t="shared" ref="AO81" si="84">AN81+AO76</f>
        <v>64942.95416699558</v>
      </c>
      <c r="AP81" s="86">
        <f>AO81+AP76</f>
        <v>81028.149030796994</v>
      </c>
      <c r="AQ81" s="86">
        <f t="shared" ref="AQ81" si="85">AP81+AQ76</f>
        <v>97435.047791874444</v>
      </c>
      <c r="AR81" s="86">
        <f t="shared" ref="AR81" si="86">AQ81+AR76</f>
        <v>114170.08452817345</v>
      </c>
      <c r="AS81" s="86">
        <f t="shared" ref="AS81" si="87">AR81+AS76</f>
        <v>143188.63822891592</v>
      </c>
      <c r="AT81" s="86">
        <f t="shared" ref="AT81" si="88">AS81+AT76</f>
        <v>172787.56300367328</v>
      </c>
      <c r="AU81" s="86">
        <f t="shared" ref="AU81" si="89">AT81+AU76</f>
        <v>202978.46627392576</v>
      </c>
      <c r="AV81" s="86">
        <f t="shared" ref="AV81" si="90">AU81+AV76</f>
        <v>221093.00823607724</v>
      </c>
      <c r="AW81" s="86">
        <f t="shared" ref="AW81" si="91">AV81+AW76</f>
        <v>239569.84103747172</v>
      </c>
      <c r="AX81" s="86">
        <f t="shared" ref="AX81" si="92">AW81+AX76</f>
        <v>258416.21049489413</v>
      </c>
      <c r="AY81" s="86">
        <f t="shared" ref="AY81" si="93">AX81+AY76</f>
        <v>292056.97997639317</v>
      </c>
      <c r="AZ81" s="86">
        <f t="shared" ref="AZ81" si="94">AY81+AZ76</f>
        <v>326370.56484752207</v>
      </c>
      <c r="BA81" s="86">
        <f t="shared" ref="BA81" si="95">AZ81+BA76</f>
        <v>361370.42141607357</v>
      </c>
      <c r="BB81" s="86">
        <f t="shared" ref="BB81" si="96">BA81+BB76</f>
        <v>390542.30186801031</v>
      </c>
      <c r="BC81" s="86">
        <f t="shared" ref="BC81" si="97">BB81+BC76</f>
        <v>420297.61992898578</v>
      </c>
      <c r="BD81" s="86">
        <f t="shared" ref="BD81" si="98">BC81+BD76</f>
        <v>450648.04435118072</v>
      </c>
      <c r="BE81" s="86">
        <f t="shared" ref="BE81" si="99">BD81+BE76</f>
        <v>481605.47726181959</v>
      </c>
      <c r="BF81" s="86">
        <f t="shared" ref="BF81" si="100">BE81+BF76</f>
        <v>513182.05883067125</v>
      </c>
      <c r="BG81" s="86">
        <f t="shared" ref="BG81" si="101">BF81+BG76</f>
        <v>545390.17203089991</v>
      </c>
      <c r="BH81" s="86">
        <f t="shared" ref="BH81" si="102">BG81+BH76</f>
        <v>571809.83411752107</v>
      </c>
      <c r="BI81" s="86">
        <f t="shared" ref="BI81" si="103">BH81+BI76</f>
        <v>598757.88944587461</v>
      </c>
      <c r="BJ81" s="86">
        <f t="shared" ref="BJ81" si="104">BI81+BJ76</f>
        <v>626244.90588079521</v>
      </c>
      <c r="BK81" s="86">
        <f t="shared" ref="BK81" si="105">BJ81+BK76</f>
        <v>654281.66264441423</v>
      </c>
      <c r="BL81" s="86">
        <f t="shared" ref="BL81" si="106">BK81+BL76</f>
        <v>682879.15454330563</v>
      </c>
      <c r="BM81" s="87">
        <f t="shared" ref="BM81" si="107">BL81+BM76</f>
        <v>712048.59628017491</v>
      </c>
      <c r="BN81" s="77">
        <f>(F81*1000000*Conversions!J$14+AJ81*Conversions!J$15)/Conversions!$B$9</f>
        <v>0</v>
      </c>
      <c r="BO81" s="78">
        <f>(G81*1000000*Conversions!K$14+AK81*Conversions!K$15)/Conversions!$B$9</f>
        <v>0</v>
      </c>
      <c r="BP81" s="78">
        <f>(H81*1000000*Conversions!L$14+AL81*Conversions!L$15)/Conversions!$B$9</f>
        <v>0</v>
      </c>
      <c r="BQ81" s="78">
        <f ca="1">(I81*1000000*Conversions!M$14+AM81*Conversions!M$15)/Conversions!$B$9</f>
        <v>23724622105.390862</v>
      </c>
      <c r="BR81" s="78">
        <f ca="1">(J81*1000000*Conversions!N$14+AN81*Conversions!N$15)/Conversions!$B$9</f>
        <v>47568746029.591248</v>
      </c>
      <c r="BS81" s="78">
        <f ca="1">(K81*1000000*Conversions!O$14+AO81*Conversions!O$15)/Conversions!$B$9</f>
        <v>70563085692.59552</v>
      </c>
      <c r="BT81" s="78">
        <f ca="1">(L81*1000000*Conversions!P$14+AP81*Conversions!P$15)/Conversions!$B$9</f>
        <v>86161377031.427841</v>
      </c>
      <c r="BU81" s="78">
        <f ca="1">(M81*1000000*Conversions!Q$14+AQ81*Conversions!Q$15)/Conversions!$B$9</f>
        <v>101348314806.91153</v>
      </c>
      <c r="BV81" s="78">
        <f ca="1">(N81*1000000*Conversions!R$14+AR81*Conversions!R$15)/Conversions!$B$9</f>
        <v>116108062972.19234</v>
      </c>
      <c r="BW81" s="78">
        <f ca="1">(O81*1000000*Conversions!S$14+AS81*Conversions!S$15)/Conversions!$B$9</f>
        <v>142298884580.44846</v>
      </c>
      <c r="BX81" s="78">
        <f ca="1">(P81*1000000*Conversions!T$14+AT81*Conversions!T$15)/Conversions!$B$9</f>
        <v>165990090025.28336</v>
      </c>
      <c r="BY81" s="78">
        <f ca="1">(Q81*1000000*Conversions!U$14+AU81*Conversions!U$15)/Conversions!$B$9</f>
        <v>188269375525.26837</v>
      </c>
      <c r="BZ81" s="78">
        <f ca="1">(R81*1000000*Conversions!V$14+AV81*Conversions!V$15)/Conversions!$B$9</f>
        <v>197747252504.82904</v>
      </c>
      <c r="CA81" s="78">
        <f ca="1">(S81*1000000*Conversions!W$14+AW81*Conversions!W$15)/Conversions!$B$9</f>
        <v>206337031838.49048</v>
      </c>
      <c r="CB81" s="78">
        <f ca="1">(T81*1000000*Conversions!X$14+AX81*Conversions!X$15)/Conversions!$B$9</f>
        <v>214008710227.11255</v>
      </c>
      <c r="CC81" s="78">
        <f ca="1">(U81*1000000*Conversions!Y$14+AY81*Conversions!Y$15)/Conversions!$B$9</f>
        <v>232193747270.59247</v>
      </c>
      <c r="CD81" s="78">
        <f ca="1">(V81*1000000*Conversions!Z$14+AZ81*Conversions!Z$15)/Conversions!$B$9</f>
        <v>248662622285.30603</v>
      </c>
      <c r="CE81" s="78">
        <f ca="1">(W81*1000000*Conversions!AA$14+BA81*Conversions!AA$15)/Conversions!$B$9</f>
        <v>263358278455.23016</v>
      </c>
      <c r="CF81" s="78">
        <f ca="1">(X81*1000000*Conversions!AB$14+BB81*Conversions!AB$15)/Conversions!$B$9</f>
        <v>271680876490.59402</v>
      </c>
      <c r="CG81" s="78">
        <f ca="1">(Y81*1000000*Conversions!AC$14+BC81*Conversions!AC$15)/Conversions!$B$9</f>
        <v>278457308753.85919</v>
      </c>
      <c r="CH81" s="78">
        <f ca="1">(Z81*1000000*Conversions!AD$14+BD81*Conversions!AD$15)/Conversions!$B$9</f>
        <v>283636938315.55432</v>
      </c>
      <c r="CI81" s="78">
        <f ca="1">(AA81*1000000*Conversions!AE$14+BE81*Conversions!AE$15)/Conversions!$B$9</f>
        <v>287167721235.33783</v>
      </c>
      <c r="CJ81" s="78">
        <f ca="1">(AB81*1000000*Conversions!AF$14+BF81*Conversions!AF$15)/Conversions!$B$9</f>
        <v>288996170536.33533</v>
      </c>
      <c r="CK81" s="78">
        <f ca="1">(AC81*1000000*Conversions!AG$14+BG81*Conversions!AG$15)/Conversions!$B$9</f>
        <v>289067319301.25427</v>
      </c>
      <c r="CL81" s="78">
        <f ca="1">(AD81*1000000*Conversions!AH$14+BH81*Conversions!AH$15)/Conversions!$B$9</f>
        <v>284128361660.77887</v>
      </c>
      <c r="CM81" s="78">
        <f ca="1">(AE81*1000000*Conversions!AI$14+BI81*Conversions!AI$15)/Conversions!$B$9</f>
        <v>277684089144.87451</v>
      </c>
      <c r="CN81" s="78">
        <f ca="1">(AF81*1000000*Conversions!AJ$14+BJ81*Conversions!AJ$15)/Conversions!$B$9</f>
        <v>269686541721.09714</v>
      </c>
      <c r="CO81" s="78">
        <f ca="1">(AG81*1000000*Conversions!AK$14+BK81*Conversions!AK$15)/Conversions!$B$9</f>
        <v>260086443081.65472</v>
      </c>
      <c r="CP81" s="78">
        <f ca="1">(AH81*1000000*Conversions!AL$14+BL81*Conversions!AL$15)/Conversions!$B$9</f>
        <v>248833167176.40704</v>
      </c>
      <c r="CQ81" s="79">
        <f ca="1">(AI81*1000000*Conversions!AM$14+BM81*Conversions!AM$15)/Conversions!$B$9</f>
        <v>235874703933.69473</v>
      </c>
    </row>
    <row r="82" spans="2:95" s="11" customFormat="1">
      <c r="E82" s="84"/>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row>
    <row r="83" spans="2:95">
      <c r="B83" s="252" t="s">
        <v>122</v>
      </c>
      <c r="C83" s="252"/>
      <c r="D83" s="252"/>
      <c r="E83" s="252"/>
    </row>
    <row r="85" spans="2:95" ht="21" thickBot="1">
      <c r="B85" s="314" t="s">
        <v>116</v>
      </c>
      <c r="C85" s="314"/>
      <c r="D85" s="314"/>
      <c r="E85" s="314"/>
    </row>
    <row r="86" spans="2:95" ht="17.100000000000001" thickTop="1">
      <c r="F86" s="311" t="s">
        <v>80</v>
      </c>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312"/>
      <c r="AE86" s="312"/>
      <c r="AF86" s="312"/>
      <c r="AG86" s="312"/>
      <c r="AH86" s="312"/>
      <c r="AI86" s="313"/>
      <c r="AJ86" s="311" t="s">
        <v>81</v>
      </c>
      <c r="AK86" s="312"/>
      <c r="AL86" s="312"/>
      <c r="AM86" s="312"/>
      <c r="AN86" s="312"/>
      <c r="AO86" s="312"/>
      <c r="AP86" s="312"/>
      <c r="AQ86" s="312"/>
      <c r="AR86" s="312"/>
      <c r="AS86" s="312"/>
      <c r="AT86" s="312"/>
      <c r="AU86" s="312"/>
      <c r="AV86" s="312"/>
      <c r="AW86" s="312"/>
      <c r="AX86" s="312"/>
      <c r="AY86" s="312"/>
      <c r="AZ86" s="312"/>
      <c r="BA86" s="312"/>
      <c r="BB86" s="312"/>
      <c r="BC86" s="312"/>
      <c r="BD86" s="312"/>
      <c r="BE86" s="312"/>
      <c r="BF86" s="312"/>
      <c r="BG86" s="312"/>
      <c r="BH86" s="312"/>
      <c r="BI86" s="312"/>
      <c r="BJ86" s="312"/>
      <c r="BK86" s="312"/>
      <c r="BL86" s="312"/>
      <c r="BM86" s="313"/>
      <c r="BN86" s="311" t="s">
        <v>82</v>
      </c>
      <c r="BO86" s="312"/>
      <c r="BP86" s="312"/>
      <c r="BQ86" s="312"/>
      <c r="BR86" s="312"/>
      <c r="BS86" s="312"/>
      <c r="BT86" s="312"/>
      <c r="BU86" s="312"/>
      <c r="BV86" s="312"/>
      <c r="BW86" s="312"/>
      <c r="BX86" s="312"/>
      <c r="BY86" s="312"/>
      <c r="BZ86" s="312"/>
      <c r="CA86" s="312"/>
      <c r="CB86" s="312"/>
      <c r="CC86" s="312"/>
      <c r="CD86" s="312"/>
      <c r="CE86" s="312"/>
      <c r="CF86" s="312"/>
      <c r="CG86" s="312"/>
      <c r="CH86" s="312"/>
      <c r="CI86" s="312"/>
      <c r="CJ86" s="312"/>
      <c r="CK86" s="312"/>
      <c r="CL86" s="312"/>
      <c r="CM86" s="312"/>
      <c r="CN86" s="312"/>
      <c r="CO86" s="312"/>
      <c r="CP86" s="312"/>
      <c r="CQ86" s="313"/>
    </row>
    <row r="87" spans="2:95">
      <c r="E87" s="59" t="s">
        <v>91</v>
      </c>
      <c r="F87" s="71">
        <v>2021</v>
      </c>
      <c r="G87" s="14">
        <v>2022</v>
      </c>
      <c r="H87" s="14">
        <v>2023</v>
      </c>
      <c r="I87" s="14">
        <v>2024</v>
      </c>
      <c r="J87" s="14">
        <v>2025</v>
      </c>
      <c r="K87" s="14">
        <v>2026</v>
      </c>
      <c r="L87" s="14">
        <v>2027</v>
      </c>
      <c r="M87" s="14">
        <v>2028</v>
      </c>
      <c r="N87" s="14">
        <v>2029</v>
      </c>
      <c r="O87" s="14">
        <v>2030</v>
      </c>
      <c r="P87" s="14">
        <v>2031</v>
      </c>
      <c r="Q87" s="14">
        <v>2032</v>
      </c>
      <c r="R87" s="14">
        <v>2033</v>
      </c>
      <c r="S87" s="14">
        <v>2034</v>
      </c>
      <c r="T87" s="14">
        <v>2035</v>
      </c>
      <c r="U87" s="14">
        <v>2036</v>
      </c>
      <c r="V87" s="14">
        <v>2037</v>
      </c>
      <c r="W87" s="14">
        <v>2038</v>
      </c>
      <c r="X87" s="14">
        <v>2039</v>
      </c>
      <c r="Y87" s="14">
        <v>2040</v>
      </c>
      <c r="Z87" s="14">
        <v>2041</v>
      </c>
      <c r="AA87" s="14">
        <v>2042</v>
      </c>
      <c r="AB87" s="14">
        <v>2043</v>
      </c>
      <c r="AC87" s="14">
        <v>2044</v>
      </c>
      <c r="AD87" s="14">
        <v>2045</v>
      </c>
      <c r="AE87" s="14">
        <v>2046</v>
      </c>
      <c r="AF87" s="14">
        <v>2047</v>
      </c>
      <c r="AG87" s="14">
        <v>2048</v>
      </c>
      <c r="AH87" s="14">
        <v>2049</v>
      </c>
      <c r="AI87" s="72">
        <v>2050</v>
      </c>
      <c r="AJ87" s="71">
        <v>2021</v>
      </c>
      <c r="AK87" s="14">
        <v>2022</v>
      </c>
      <c r="AL87" s="14">
        <v>2023</v>
      </c>
      <c r="AM87" s="14">
        <v>2024</v>
      </c>
      <c r="AN87" s="14">
        <v>2025</v>
      </c>
      <c r="AO87" s="14">
        <v>2026</v>
      </c>
      <c r="AP87" s="14">
        <v>2027</v>
      </c>
      <c r="AQ87" s="14">
        <v>2028</v>
      </c>
      <c r="AR87" s="14">
        <v>2029</v>
      </c>
      <c r="AS87" s="14">
        <v>2030</v>
      </c>
      <c r="AT87" s="14">
        <v>2031</v>
      </c>
      <c r="AU87" s="14">
        <v>2032</v>
      </c>
      <c r="AV87" s="14">
        <v>2033</v>
      </c>
      <c r="AW87" s="14">
        <v>2034</v>
      </c>
      <c r="AX87" s="14">
        <v>2035</v>
      </c>
      <c r="AY87" s="14">
        <v>2036</v>
      </c>
      <c r="AZ87" s="14">
        <v>2037</v>
      </c>
      <c r="BA87" s="14">
        <v>2038</v>
      </c>
      <c r="BB87" s="14">
        <v>2039</v>
      </c>
      <c r="BC87" s="14">
        <v>2040</v>
      </c>
      <c r="BD87" s="14">
        <v>2041</v>
      </c>
      <c r="BE87" s="14">
        <v>2042</v>
      </c>
      <c r="BF87" s="14">
        <v>2043</v>
      </c>
      <c r="BG87" s="14">
        <v>2044</v>
      </c>
      <c r="BH87" s="14">
        <v>2045</v>
      </c>
      <c r="BI87" s="14">
        <v>2046</v>
      </c>
      <c r="BJ87" s="14">
        <v>2047</v>
      </c>
      <c r="BK87" s="14">
        <v>2048</v>
      </c>
      <c r="BL87" s="14">
        <v>2049</v>
      </c>
      <c r="BM87" s="72">
        <v>2050</v>
      </c>
      <c r="BN87" s="71">
        <v>2021</v>
      </c>
      <c r="BO87" s="14">
        <v>2022</v>
      </c>
      <c r="BP87" s="14">
        <v>2023</v>
      </c>
      <c r="BQ87" s="14">
        <v>2024</v>
      </c>
      <c r="BR87" s="14">
        <v>2025</v>
      </c>
      <c r="BS87" s="14">
        <v>2026</v>
      </c>
      <c r="BT87" s="14">
        <v>2027</v>
      </c>
      <c r="BU87" s="14">
        <v>2028</v>
      </c>
      <c r="BV87" s="14">
        <v>2029</v>
      </c>
      <c r="BW87" s="14">
        <v>2030</v>
      </c>
      <c r="BX87" s="14">
        <v>2031</v>
      </c>
      <c r="BY87" s="14">
        <v>2032</v>
      </c>
      <c r="BZ87" s="14">
        <v>2033</v>
      </c>
      <c r="CA87" s="14">
        <v>2034</v>
      </c>
      <c r="CB87" s="14">
        <v>2035</v>
      </c>
      <c r="CC87" s="14">
        <v>2036</v>
      </c>
      <c r="CD87" s="14">
        <v>2037</v>
      </c>
      <c r="CE87" s="14">
        <v>2038</v>
      </c>
      <c r="CF87" s="14">
        <v>2039</v>
      </c>
      <c r="CG87" s="14">
        <v>2040</v>
      </c>
      <c r="CH87" s="14">
        <v>2041</v>
      </c>
      <c r="CI87" s="14">
        <v>2042</v>
      </c>
      <c r="CJ87" s="14">
        <v>2043</v>
      </c>
      <c r="CK87" s="14">
        <v>2044</v>
      </c>
      <c r="CL87" s="14">
        <v>2045</v>
      </c>
      <c r="CM87" s="14">
        <v>2046</v>
      </c>
      <c r="CN87" s="14">
        <v>2047</v>
      </c>
      <c r="CO87" s="14">
        <v>2048</v>
      </c>
      <c r="CP87" s="14">
        <v>2049</v>
      </c>
      <c r="CQ87" s="72">
        <v>2050</v>
      </c>
    </row>
    <row r="88" spans="2:95">
      <c r="E88" s="59" t="s">
        <v>121</v>
      </c>
      <c r="F88" s="109">
        <f>Output_Detail!C98-Output_Detail!C99</f>
        <v>0</v>
      </c>
      <c r="G88" s="110">
        <f>Output_Detail!D98-Output_Detail!D99</f>
        <v>0</v>
      </c>
      <c r="H88" s="110">
        <f ca="1">Output_Detail!E98-Output_Detail!E99</f>
        <v>4503309.7180932686</v>
      </c>
      <c r="I88" s="110">
        <f ca="1">Output_Detail!F98-Output_Detail!F99</f>
        <v>4566356.0541465729</v>
      </c>
      <c r="J88" s="110">
        <f ca="1">Output_Detail!G98-Output_Detail!G99</f>
        <v>4630285.0389046222</v>
      </c>
      <c r="K88" s="110">
        <f ca="1">Output_Detail!H98-Output_Detail!H99</f>
        <v>8920707.1559536457</v>
      </c>
      <c r="L88" s="110">
        <f ca="1">Output_Detail!I98-Output_Detail!I99</f>
        <v>9045597.0561369956</v>
      </c>
      <c r="M88" s="110">
        <f ca="1">Output_Detail!J98-Output_Detail!J99</f>
        <v>9172235.4149229228</v>
      </c>
      <c r="N88" s="110">
        <f ca="1">Output_Detail!K98-Output_Detail!K99</f>
        <v>3965012.5451014712</v>
      </c>
      <c r="O88" s="110">
        <f ca="1">Output_Detail!L98-Output_Detail!L99</f>
        <v>4020522.7207328901</v>
      </c>
      <c r="P88" s="110">
        <f ca="1">Output_Detail!M98-Output_Detail!M99</f>
        <v>4076810.0388231501</v>
      </c>
      <c r="Q88" s="110">
        <f ca="1">Output_Detail!N98-Output_Detail!N99</f>
        <v>7854382.2207966894</v>
      </c>
      <c r="R88" s="110">
        <f ca="1">Output_Detail!O98-Output_Detail!O99</f>
        <v>7964343.5718878359</v>
      </c>
      <c r="S88" s="110">
        <f ca="1">Output_Detail!P98-Output_Detail!P99</f>
        <v>8075844.3818942606</v>
      </c>
      <c r="T88" s="110">
        <f ca="1">Output_Detail!Q98-Output_Detail!Q99</f>
        <v>3491060.0129605494</v>
      </c>
      <c r="U88" s="110">
        <f ca="1">Output_Detail!R98-Output_Detail!R99</f>
        <v>3539934.853141997</v>
      </c>
      <c r="V88" s="110">
        <f ca="1">Output_Detail!S98-Output_Detail!S99</f>
        <v>3589493.9410859831</v>
      </c>
      <c r="W88" s="110">
        <f ca="1">Output_Detail!T98-Output_Detail!T99</f>
        <v>6915519.0268962532</v>
      </c>
      <c r="X88" s="110">
        <f ca="1">Output_Detail!U98-Output_Detail!U99</f>
        <v>7012336.2932728007</v>
      </c>
      <c r="Y88" s="110">
        <f ca="1">Output_Detail!V98-Output_Detail!V99</f>
        <v>7110509.0013786182</v>
      </c>
      <c r="Z88" s="110">
        <f ca="1">Output_Detail!W98-Output_Detail!W99</f>
        <v>3073760.7701012231</v>
      </c>
      <c r="AA88" s="110">
        <f ca="1">Output_Detail!X98-Output_Detail!X99</f>
        <v>3116793.4208826385</v>
      </c>
      <c r="AB88" s="110">
        <f ca="1">Output_Detail!Y98-Output_Detail!Y99</f>
        <v>3160428.5287749954</v>
      </c>
      <c r="AC88" s="110">
        <f ca="1">Output_Detail!Z98-Output_Detail!Z99</f>
        <v>6088881.6035379097</v>
      </c>
      <c r="AD88" s="110">
        <f ca="1">Output_Detail!AA98-Output_Detail!AA99</f>
        <v>6174125.9459874406</v>
      </c>
      <c r="AE88" s="110">
        <f ca="1">Output_Detail!AB98-Output_Detail!AB99</f>
        <v>6260563.7092312649</v>
      </c>
      <c r="AF88" s="110">
        <f ca="1">Output_Detail!AC98-Output_Detail!AC99</f>
        <v>0</v>
      </c>
      <c r="AG88" s="110">
        <f ca="1">Output_Detail!AD98-Output_Detail!AD99</f>
        <v>0</v>
      </c>
      <c r="AH88" s="110">
        <f ca="1">Output_Detail!AE98-Output_Detail!AE99</f>
        <v>0</v>
      </c>
      <c r="AI88" s="110">
        <f ca="1">Output_Detail!AF98-Output_Detail!AF99</f>
        <v>0</v>
      </c>
      <c r="AJ88" s="109">
        <f>Output_Detail!AG98-Output_Detail!AG99</f>
        <v>0</v>
      </c>
      <c r="AK88" s="110">
        <f>Output_Detail!AH98-Output_Detail!AH99</f>
        <v>0</v>
      </c>
      <c r="AL88" s="110">
        <f>Output_Detail!AI98-Output_Detail!AI99</f>
        <v>2335.9397774190802</v>
      </c>
      <c r="AM88" s="8">
        <f>Output_Detail!AJ98-Output_Detail!AJ99</f>
        <v>2368.6429343029486</v>
      </c>
      <c r="AN88" s="8">
        <f>Output_Detail!AK98-Output_Detail!AK99</f>
        <v>2401.8039353831882</v>
      </c>
      <c r="AO88" s="8">
        <f>Output_Detail!AL98-Output_Detail!AL99</f>
        <v>4627.3154619092529</v>
      </c>
      <c r="AP88" s="8">
        <f>Output_Detail!AM98-Output_Detail!AM99</f>
        <v>4692.0978783759783</v>
      </c>
      <c r="AQ88" s="8">
        <f>Output_Detail!AN98-Output_Detail!AN99</f>
        <v>4757.7872486732376</v>
      </c>
      <c r="AR88" s="8">
        <f>Output_Detail!AO98-Output_Detail!AO99</f>
        <v>2056.7163046448877</v>
      </c>
      <c r="AS88" s="8">
        <f>Output_Detail!AP98-Output_Detail!AP99</f>
        <v>2085.5103329099147</v>
      </c>
      <c r="AT88" s="8">
        <f>Output_Detail!AQ98-Output_Detail!AQ99</f>
        <v>2114.7074775706533</v>
      </c>
      <c r="AU88" s="8">
        <f>Output_Detail!AR98-Output_Detail!AR99</f>
        <v>4074.195426287617</v>
      </c>
      <c r="AV88" s="8">
        <f>Output_Detail!AS98-Output_Detail!AS99</f>
        <v>4131.2341622556487</v>
      </c>
      <c r="AW88" s="8">
        <f>Output_Detail!AT98-Output_Detail!AT99</f>
        <v>4189.0714405272302</v>
      </c>
      <c r="AX88" s="8">
        <f>Output_Detail!AU98-Output_Detail!AU99</f>
        <v>1810.8694405066508</v>
      </c>
      <c r="AY88" s="9">
        <f>Output_Detail!AV98-Output_Detail!AV99</f>
        <v>1836.2216126737439</v>
      </c>
      <c r="AZ88" s="9">
        <f>Output_Detail!AW98-Output_Detail!AW99</f>
        <v>1861.9287152511752</v>
      </c>
      <c r="BA88" s="9">
        <f>Output_Detail!AX98-Output_Detail!AX99</f>
        <v>3587.1918628029161</v>
      </c>
      <c r="BB88" s="9">
        <f>Output_Detail!AY98-Output_Detail!AY99</f>
        <v>3637.4125488821519</v>
      </c>
      <c r="BC88" s="9">
        <f>Output_Detail!AZ98-Output_Detail!AZ99</f>
        <v>3688.3363245665096</v>
      </c>
      <c r="BD88" s="9">
        <f>Output_Detail!BA98-Output_Detail!BA99</f>
        <v>1594.4095562207658</v>
      </c>
      <c r="BE88" s="9">
        <f>Output_Detail!BB98-Output_Detail!BB99</f>
        <v>1616.7312900078578</v>
      </c>
      <c r="BF88" s="9">
        <f>Output_Detail!BC98-Output_Detail!BC99</f>
        <v>1639.3655280679668</v>
      </c>
      <c r="BG88" s="9">
        <f>Output_Detail!BD98-Output_Detail!BD99</f>
        <v>3158.4016263757476</v>
      </c>
      <c r="BH88" s="9">
        <f>Output_Detail!BE98-Output_Detail!BE99</f>
        <v>3202.6192491450056</v>
      </c>
      <c r="BI88" s="9">
        <f>Output_Detail!BF98-Output_Detail!BF99</f>
        <v>3247.4559186330334</v>
      </c>
      <c r="BJ88" s="9">
        <f>Output_Detail!BG98-Output_Detail!BG99</f>
        <v>0</v>
      </c>
      <c r="BK88" s="9">
        <f>Output_Detail!BH98-Output_Detail!BH99</f>
        <v>0</v>
      </c>
      <c r="BL88" s="9">
        <f>Output_Detail!BI98-Output_Detail!BI99</f>
        <v>0</v>
      </c>
      <c r="BM88" s="55">
        <f>Output_Detail!BJ98-Output_Detail!BJ99</f>
        <v>0</v>
      </c>
      <c r="BN88" s="74">
        <f>(F88*Conversions!J$14+AJ88*Conversions!J$15)/Conversions!$B$9</f>
        <v>0</v>
      </c>
      <c r="BO88" s="75">
        <f>(G88*Conversions!K$14+AK88*Conversions!K$15)/Conversions!$B$9</f>
        <v>0</v>
      </c>
      <c r="BP88" s="75">
        <f ca="1">(H88*Conversions!L$14+AL88*Conversions!L$15)/Conversions!$B$9</f>
        <v>2767.600182704492</v>
      </c>
      <c r="BQ88" s="75">
        <f ca="1">(I88*Conversions!M$14+AM88*Conversions!M$15)/Conversions!$B$9</f>
        <v>2786.7305486917244</v>
      </c>
      <c r="BR88" s="75">
        <f ca="1">(J88*Conversions!N$14+AN88*Conversions!N$15)/Conversions!$B$9</f>
        <v>2805.8541152907883</v>
      </c>
      <c r="BS88" s="75">
        <f ca="1">(K88*Conversions!O$14+AO88*Conversions!O$15)/Conversions!$B$9</f>
        <v>5298.4587651222691</v>
      </c>
      <c r="BT88" s="75">
        <f ca="1">(L88*Conversions!P$14+AP88*Conversions!P$15)/Conversions!$B$9</f>
        <v>5263.8352176094586</v>
      </c>
      <c r="BU88" s="75">
        <f ca="1">(M88*Conversions!Q$14+AQ88*Conversions!Q$15)/Conversions!$B$9</f>
        <v>5227.2037128483307</v>
      </c>
      <c r="BV88" s="75">
        <f ca="1">(N88*Conversions!R$14+AR88*Conversions!R$15)/Conversions!$B$9</f>
        <v>2211.9457892334221</v>
      </c>
      <c r="BW88" s="75">
        <f ca="1">(O88*Conversions!S$14+AS88*Conversions!S$15)/Conversions!$B$9</f>
        <v>2194.5535034727482</v>
      </c>
      <c r="BX88" s="75">
        <f ca="1">(P88*Conversions!T$14+AT88*Conversions!T$15)/Conversions!$B$9</f>
        <v>2155.2250236852501</v>
      </c>
      <c r="BY88" s="75">
        <f ca="1">(Q88*Conversions!U$14+AU88*Conversions!U$15)/Conversions!$B$9</f>
        <v>4017.2939065563451</v>
      </c>
      <c r="BZ88" s="75">
        <f ca="1">(R88*Conversions!V$14+AV88*Conversions!V$15)/Conversions!$B$9</f>
        <v>3936.6839204354101</v>
      </c>
      <c r="CA88" s="75">
        <f ca="1">(S88*Conversions!W$14+AW88*Conversions!W$15)/Conversions!$B$9</f>
        <v>3853.0294650974051</v>
      </c>
      <c r="CB88" s="75">
        <f ca="1">(T88*Conversions!X$14+AX88*Conversions!X$15)/Conversions!$B$9</f>
        <v>1605.6165720625506</v>
      </c>
      <c r="CC88" s="75">
        <f ca="1">(U88*Conversions!Y$14+AY88*Conversions!Y$15)/Conversions!$B$9</f>
        <v>1567.2681544822256</v>
      </c>
      <c r="CD88" s="75">
        <f ca="1">(V88*Conversions!Z$14+AZ88*Conversions!Z$15)/Conversions!$B$9</f>
        <v>1527.5312803615266</v>
      </c>
      <c r="CE88" s="75">
        <f ca="1">(W88*Conversions!AA$14+BA88*Conversions!AA$15)/Conversions!$B$9</f>
        <v>2824.1117194936228</v>
      </c>
      <c r="CF88" s="75">
        <f ca="1">(X88*Conversions!AB$14+BB88*Conversions!AB$15)/Conversions!$B$9</f>
        <v>2743.1556176821277</v>
      </c>
      <c r="CG88" s="75">
        <f ca="1">(Y88*Conversions!AC$14+BC88*Conversions!AC$15)/Conversions!$B$9</f>
        <v>2659.3792191228895</v>
      </c>
      <c r="CH88" s="75">
        <f ca="1">(Z88*Conversions!AD$14+BD88*Conversions!AD$15)/Conversions!$B$9</f>
        <v>1096.7909118691443</v>
      </c>
      <c r="CI88" s="75">
        <f ca="1">(AA88*Conversions!AE$14+BE88*Conversions!AE$15)/Conversions!$B$9</f>
        <v>1058.5898159947931</v>
      </c>
      <c r="CJ88" s="75">
        <f ca="1">(AB88*Conversions!AF$14+BF88*Conversions!AF$15)/Conversions!$B$9</f>
        <v>1019.1041184172344</v>
      </c>
      <c r="CK88" s="75">
        <f ca="1">(AC88*Conversions!AG$14+BG88*Conversions!AG$15)/Conversions!$B$9</f>
        <v>1858.780141636782</v>
      </c>
      <c r="CL88" s="75">
        <f ca="1">(AD88*Conversions!AH$14+BH88*Conversions!AH$15)/Conversions!$B$9</f>
        <v>1778.7124487731521</v>
      </c>
      <c r="CM88" s="75">
        <f ca="1">(AE88*Conversions!AI$14+BI88*Conversions!AI$15)/Conversions!$B$9</f>
        <v>1696.0385396015797</v>
      </c>
      <c r="CN88" s="75">
        <f ca="1">(AF88*Conversions!AJ$14+BJ88*Conversions!AJ$15)/Conversions!$B$9</f>
        <v>0</v>
      </c>
      <c r="CO88" s="75">
        <f ca="1">(AG88*Conversions!AK$14+BK88*Conversions!AK$15)/Conversions!$B$9</f>
        <v>0</v>
      </c>
      <c r="CP88" s="75">
        <f ca="1">(AH88*Conversions!AL$14+BL88*Conversions!AL$15)/Conversions!$B$9</f>
        <v>0</v>
      </c>
      <c r="CQ88" s="76">
        <f ca="1">(AI88*Conversions!AM$14+BM88*Conversions!AM$15)/Conversions!$B$9</f>
        <v>0</v>
      </c>
    </row>
    <row r="89" spans="2:95" s="88" customFormat="1">
      <c r="E89" s="89" t="s">
        <v>93</v>
      </c>
      <c r="F89" s="111">
        <f>F88</f>
        <v>0</v>
      </c>
      <c r="G89" s="112">
        <f t="shared" ref="G89:BM89" si="108">G88</f>
        <v>0</v>
      </c>
      <c r="H89" s="112">
        <f t="shared" ca="1" si="108"/>
        <v>4503309.7180932686</v>
      </c>
      <c r="I89" s="90">
        <f t="shared" ca="1" si="108"/>
        <v>4566356.0541465729</v>
      </c>
      <c r="J89" s="90">
        <f t="shared" ca="1" si="108"/>
        <v>4630285.0389046222</v>
      </c>
      <c r="K89" s="90">
        <f t="shared" ca="1" si="108"/>
        <v>8920707.1559536457</v>
      </c>
      <c r="L89" s="90">
        <f t="shared" ca="1" si="108"/>
        <v>9045597.0561369956</v>
      </c>
      <c r="M89" s="90">
        <f t="shared" ca="1" si="108"/>
        <v>9172235.4149229228</v>
      </c>
      <c r="N89" s="90">
        <f t="shared" ca="1" si="108"/>
        <v>3965012.5451014712</v>
      </c>
      <c r="O89" s="90">
        <f t="shared" ca="1" si="108"/>
        <v>4020522.7207328901</v>
      </c>
      <c r="P89" s="90">
        <f t="shared" ca="1" si="108"/>
        <v>4076810.0388231501</v>
      </c>
      <c r="Q89" s="90">
        <f t="shared" ca="1" si="108"/>
        <v>7854382.2207966894</v>
      </c>
      <c r="R89" s="90">
        <f t="shared" ca="1" si="108"/>
        <v>7964343.5718878359</v>
      </c>
      <c r="S89" s="90">
        <f t="shared" ca="1" si="108"/>
        <v>8075844.3818942606</v>
      </c>
      <c r="T89" s="90">
        <f t="shared" ca="1" si="108"/>
        <v>3491060.0129605494</v>
      </c>
      <c r="U89" s="90">
        <f t="shared" ca="1" si="108"/>
        <v>3539934.853141997</v>
      </c>
      <c r="V89" s="90">
        <f t="shared" ca="1" si="108"/>
        <v>3589493.9410859831</v>
      </c>
      <c r="W89" s="90">
        <f t="shared" ca="1" si="108"/>
        <v>6915519.0268962532</v>
      </c>
      <c r="X89" s="90">
        <f t="shared" ca="1" si="108"/>
        <v>7012336.2932728007</v>
      </c>
      <c r="Y89" s="90">
        <f t="shared" ca="1" si="108"/>
        <v>7110509.0013786182</v>
      </c>
      <c r="Z89" s="90">
        <f t="shared" ca="1" si="108"/>
        <v>3073760.7701012231</v>
      </c>
      <c r="AA89" s="90">
        <f t="shared" ca="1" si="108"/>
        <v>3116793.4208826385</v>
      </c>
      <c r="AB89" s="90">
        <f t="shared" ca="1" si="108"/>
        <v>3160428.5287749954</v>
      </c>
      <c r="AC89" s="90">
        <f t="shared" ca="1" si="108"/>
        <v>6088881.6035379097</v>
      </c>
      <c r="AD89" s="90">
        <f t="shared" ca="1" si="108"/>
        <v>6174125.9459874406</v>
      </c>
      <c r="AE89" s="90">
        <f t="shared" ca="1" si="108"/>
        <v>6260563.7092312649</v>
      </c>
      <c r="AF89" s="90">
        <f t="shared" ca="1" si="108"/>
        <v>0</v>
      </c>
      <c r="AG89" s="90">
        <f t="shared" ca="1" si="108"/>
        <v>0</v>
      </c>
      <c r="AH89" s="90">
        <f t="shared" ca="1" si="108"/>
        <v>0</v>
      </c>
      <c r="AI89" s="91">
        <f t="shared" ca="1" si="108"/>
        <v>0</v>
      </c>
      <c r="AJ89" s="111">
        <f t="shared" si="108"/>
        <v>0</v>
      </c>
      <c r="AK89" s="112">
        <f t="shared" si="108"/>
        <v>0</v>
      </c>
      <c r="AL89" s="112">
        <f t="shared" si="108"/>
        <v>2335.9397774190802</v>
      </c>
      <c r="AM89" s="90">
        <f t="shared" si="108"/>
        <v>2368.6429343029486</v>
      </c>
      <c r="AN89" s="90">
        <f t="shared" si="108"/>
        <v>2401.8039353831882</v>
      </c>
      <c r="AO89" s="90">
        <f t="shared" si="108"/>
        <v>4627.3154619092529</v>
      </c>
      <c r="AP89" s="90">
        <f t="shared" si="108"/>
        <v>4692.0978783759783</v>
      </c>
      <c r="AQ89" s="90">
        <f t="shared" si="108"/>
        <v>4757.7872486732376</v>
      </c>
      <c r="AR89" s="90">
        <f t="shared" si="108"/>
        <v>2056.7163046448877</v>
      </c>
      <c r="AS89" s="90">
        <f t="shared" si="108"/>
        <v>2085.5103329099147</v>
      </c>
      <c r="AT89" s="90">
        <f t="shared" si="108"/>
        <v>2114.7074775706533</v>
      </c>
      <c r="AU89" s="90">
        <f t="shared" si="108"/>
        <v>4074.195426287617</v>
      </c>
      <c r="AV89" s="90">
        <f t="shared" si="108"/>
        <v>4131.2341622556487</v>
      </c>
      <c r="AW89" s="90">
        <f t="shared" si="108"/>
        <v>4189.0714405272302</v>
      </c>
      <c r="AX89" s="90">
        <f t="shared" si="108"/>
        <v>1810.8694405066508</v>
      </c>
      <c r="AY89" s="90">
        <f t="shared" si="108"/>
        <v>1836.2216126737439</v>
      </c>
      <c r="AZ89" s="90">
        <f t="shared" si="108"/>
        <v>1861.9287152511752</v>
      </c>
      <c r="BA89" s="90">
        <f t="shared" si="108"/>
        <v>3587.1918628029161</v>
      </c>
      <c r="BB89" s="90">
        <f t="shared" si="108"/>
        <v>3637.4125488821519</v>
      </c>
      <c r="BC89" s="90">
        <f t="shared" si="108"/>
        <v>3688.3363245665096</v>
      </c>
      <c r="BD89" s="90">
        <f t="shared" si="108"/>
        <v>1594.4095562207658</v>
      </c>
      <c r="BE89" s="90">
        <f t="shared" si="108"/>
        <v>1616.7312900078578</v>
      </c>
      <c r="BF89" s="90">
        <f t="shared" si="108"/>
        <v>1639.3655280679668</v>
      </c>
      <c r="BG89" s="90">
        <f t="shared" si="108"/>
        <v>3158.4016263757476</v>
      </c>
      <c r="BH89" s="90">
        <f t="shared" si="108"/>
        <v>3202.6192491450056</v>
      </c>
      <c r="BI89" s="90">
        <f t="shared" si="108"/>
        <v>3247.4559186330334</v>
      </c>
      <c r="BJ89" s="90">
        <f t="shared" si="108"/>
        <v>0</v>
      </c>
      <c r="BK89" s="90">
        <f t="shared" si="108"/>
        <v>0</v>
      </c>
      <c r="BL89" s="90">
        <f t="shared" si="108"/>
        <v>0</v>
      </c>
      <c r="BM89" s="91">
        <f t="shared" si="108"/>
        <v>0</v>
      </c>
      <c r="BN89" s="74">
        <f>(F89*Conversions!J$14+AJ89*Conversions!J$15)/Conversions!$B$9</f>
        <v>0</v>
      </c>
      <c r="BO89" s="75">
        <f>(G89*Conversions!K$14+AK89*Conversions!K$15)/Conversions!$B$9</f>
        <v>0</v>
      </c>
      <c r="BP89" s="75">
        <f ca="1">(H89*Conversions!L$14+AL89*Conversions!L$15)/Conversions!$B$9</f>
        <v>2767.600182704492</v>
      </c>
      <c r="BQ89" s="75">
        <f ca="1">(I89*Conversions!M$14+AM89*Conversions!M$15)/Conversions!$B$9</f>
        <v>2786.7305486917244</v>
      </c>
      <c r="BR89" s="75">
        <f ca="1">(J89*Conversions!N$14+AN89*Conversions!N$15)/Conversions!$B$9</f>
        <v>2805.8541152907883</v>
      </c>
      <c r="BS89" s="75">
        <f ca="1">(K89*Conversions!O$14+AO89*Conversions!O$15)/Conversions!$B$9</f>
        <v>5298.4587651222691</v>
      </c>
      <c r="BT89" s="75">
        <f ca="1">(L89*Conversions!P$14+AP89*Conversions!P$15)/Conversions!$B$9</f>
        <v>5263.8352176094586</v>
      </c>
      <c r="BU89" s="75">
        <f ca="1">(M89*Conversions!Q$14+AQ89*Conversions!Q$15)/Conversions!$B$9</f>
        <v>5227.2037128483307</v>
      </c>
      <c r="BV89" s="75">
        <f ca="1">(N89*Conversions!R$14+AR89*Conversions!R$15)/Conversions!$B$9</f>
        <v>2211.9457892334221</v>
      </c>
      <c r="BW89" s="75">
        <f ca="1">(O89*Conversions!S$14+AS89*Conversions!S$15)/Conversions!$B$9</f>
        <v>2194.5535034727482</v>
      </c>
      <c r="BX89" s="75">
        <f ca="1">(P89*Conversions!T$14+AT89*Conversions!T$15)/Conversions!$B$9</f>
        <v>2155.2250236852501</v>
      </c>
      <c r="BY89" s="75">
        <f ca="1">(Q89*Conversions!U$14+AU89*Conversions!U$15)/Conversions!$B$9</f>
        <v>4017.2939065563451</v>
      </c>
      <c r="BZ89" s="75">
        <f ca="1">(R89*Conversions!V$14+AV89*Conversions!V$15)/Conversions!$B$9</f>
        <v>3936.6839204354101</v>
      </c>
      <c r="CA89" s="75">
        <f ca="1">(S89*Conversions!W$14+AW89*Conversions!W$15)/Conversions!$B$9</f>
        <v>3853.0294650974051</v>
      </c>
      <c r="CB89" s="75">
        <f ca="1">(T89*Conversions!X$14+AX89*Conversions!X$15)/Conversions!$B$9</f>
        <v>1605.6165720625506</v>
      </c>
      <c r="CC89" s="75">
        <f ca="1">(U89*Conversions!Y$14+AY89*Conversions!Y$15)/Conversions!$B$9</f>
        <v>1567.2681544822256</v>
      </c>
      <c r="CD89" s="75">
        <f ca="1">(V89*Conversions!Z$14+AZ89*Conversions!Z$15)/Conversions!$B$9</f>
        <v>1527.5312803615266</v>
      </c>
      <c r="CE89" s="75">
        <f ca="1">(W89*Conversions!AA$14+BA89*Conversions!AA$15)/Conversions!$B$9</f>
        <v>2824.1117194936228</v>
      </c>
      <c r="CF89" s="75">
        <f ca="1">(X89*Conversions!AB$14+BB89*Conversions!AB$15)/Conversions!$B$9</f>
        <v>2743.1556176821277</v>
      </c>
      <c r="CG89" s="75">
        <f ca="1">(Y89*Conversions!AC$14+BC89*Conversions!AC$15)/Conversions!$B$9</f>
        <v>2659.3792191228895</v>
      </c>
      <c r="CH89" s="75">
        <f ca="1">(Z89*Conversions!AD$14+BD89*Conversions!AD$15)/Conversions!$B$9</f>
        <v>1096.7909118691443</v>
      </c>
      <c r="CI89" s="75">
        <f ca="1">(AA89*Conversions!AE$14+BE89*Conversions!AE$15)/Conversions!$B$9</f>
        <v>1058.5898159947931</v>
      </c>
      <c r="CJ89" s="75">
        <f ca="1">(AB89*Conversions!AF$14+BF89*Conversions!AF$15)/Conversions!$B$9</f>
        <v>1019.1041184172344</v>
      </c>
      <c r="CK89" s="75">
        <f ca="1">(AC89*Conversions!AG$14+BG89*Conversions!AG$15)/Conversions!$B$9</f>
        <v>1858.780141636782</v>
      </c>
      <c r="CL89" s="75">
        <f ca="1">(AD89*Conversions!AH$14+BH89*Conversions!AH$15)/Conversions!$B$9</f>
        <v>1778.7124487731521</v>
      </c>
      <c r="CM89" s="75">
        <f ca="1">(AE89*Conversions!AI$14+BI89*Conversions!AI$15)/Conversions!$B$9</f>
        <v>1696.0385396015797</v>
      </c>
      <c r="CN89" s="75">
        <f ca="1">(AF89*Conversions!AJ$14+BJ89*Conversions!AJ$15)/Conversions!$B$9</f>
        <v>0</v>
      </c>
      <c r="CO89" s="75">
        <f ca="1">(AG89*Conversions!AK$14+BK89*Conversions!AK$15)/Conversions!$B$9</f>
        <v>0</v>
      </c>
      <c r="CP89" s="75">
        <f ca="1">(AH89*Conversions!AL$14+BL89*Conversions!AL$15)/Conversions!$B$9</f>
        <v>0</v>
      </c>
      <c r="CQ89" s="76">
        <f ca="1">(AI89*Conversions!AM$14+BM89*Conversions!AM$15)/Conversions!$B$9</f>
        <v>0</v>
      </c>
    </row>
    <row r="90" spans="2:95" s="11" customFormat="1" ht="17.100000000000001" thickBot="1">
      <c r="E90" s="84" t="s">
        <v>94</v>
      </c>
      <c r="F90" s="113">
        <f t="shared" ref="F90" si="109">IF($B$11="No",F89,$B$12*F89)</f>
        <v>0</v>
      </c>
      <c r="G90" s="114">
        <f t="shared" ref="G90" si="110">IF($B$11="No",G89,$B$12*G89)</f>
        <v>0</v>
      </c>
      <c r="H90" s="114">
        <f t="shared" ref="H90" ca="1" si="111">IF($B$11="No",H89,$B$12*H89)</f>
        <v>4503309.7180932686</v>
      </c>
      <c r="I90" s="86">
        <f ca="1">IF($B$11="No",I89,$B$12*I89)</f>
        <v>4566356.0541465729</v>
      </c>
      <c r="J90" s="86">
        <f t="shared" ref="J90:AL90" ca="1" si="112">IF($B$11="No",J89,$B$12*J89)</f>
        <v>4630285.0389046222</v>
      </c>
      <c r="K90" s="86">
        <f t="shared" ca="1" si="112"/>
        <v>8920707.1559536457</v>
      </c>
      <c r="L90" s="86">
        <f t="shared" ca="1" si="112"/>
        <v>9045597.0561369956</v>
      </c>
      <c r="M90" s="86">
        <f t="shared" ca="1" si="112"/>
        <v>9172235.4149229228</v>
      </c>
      <c r="N90" s="86">
        <f t="shared" ca="1" si="112"/>
        <v>3965012.5451014712</v>
      </c>
      <c r="O90" s="86">
        <f t="shared" ca="1" si="112"/>
        <v>4020522.7207328901</v>
      </c>
      <c r="P90" s="86">
        <f t="shared" ca="1" si="112"/>
        <v>4076810.0388231501</v>
      </c>
      <c r="Q90" s="86">
        <f t="shared" ca="1" si="112"/>
        <v>7854382.2207966894</v>
      </c>
      <c r="R90" s="86">
        <f t="shared" ca="1" si="112"/>
        <v>7964343.5718878359</v>
      </c>
      <c r="S90" s="86">
        <f t="shared" ca="1" si="112"/>
        <v>8075844.3818942606</v>
      </c>
      <c r="T90" s="86">
        <f t="shared" ca="1" si="112"/>
        <v>3491060.0129605494</v>
      </c>
      <c r="U90" s="86">
        <f t="shared" ca="1" si="112"/>
        <v>3539934.853141997</v>
      </c>
      <c r="V90" s="86">
        <f t="shared" ca="1" si="112"/>
        <v>3589493.9410859831</v>
      </c>
      <c r="W90" s="86">
        <f t="shared" ca="1" si="112"/>
        <v>6915519.0268962532</v>
      </c>
      <c r="X90" s="86">
        <f t="shared" ca="1" si="112"/>
        <v>7012336.2932728007</v>
      </c>
      <c r="Y90" s="86">
        <f t="shared" ca="1" si="112"/>
        <v>7110509.0013786182</v>
      </c>
      <c r="Z90" s="86">
        <f t="shared" ca="1" si="112"/>
        <v>3073760.7701012231</v>
      </c>
      <c r="AA90" s="86">
        <f t="shared" ca="1" si="112"/>
        <v>3116793.4208826385</v>
      </c>
      <c r="AB90" s="86">
        <f t="shared" ca="1" si="112"/>
        <v>3160428.5287749954</v>
      </c>
      <c r="AC90" s="86">
        <f t="shared" ca="1" si="112"/>
        <v>6088881.6035379097</v>
      </c>
      <c r="AD90" s="86">
        <f t="shared" ca="1" si="112"/>
        <v>6174125.9459874406</v>
      </c>
      <c r="AE90" s="86">
        <f t="shared" ca="1" si="112"/>
        <v>6260563.7092312649</v>
      </c>
      <c r="AF90" s="86">
        <f t="shared" ca="1" si="112"/>
        <v>0</v>
      </c>
      <c r="AG90" s="86">
        <f t="shared" ca="1" si="112"/>
        <v>0</v>
      </c>
      <c r="AH90" s="86">
        <f t="shared" ca="1" si="112"/>
        <v>0</v>
      </c>
      <c r="AI90" s="87">
        <f t="shared" ca="1" si="112"/>
        <v>0</v>
      </c>
      <c r="AJ90" s="113">
        <f t="shared" si="112"/>
        <v>0</v>
      </c>
      <c r="AK90" s="114">
        <f t="shared" si="112"/>
        <v>0</v>
      </c>
      <c r="AL90" s="114">
        <f t="shared" si="112"/>
        <v>2335.9397774190802</v>
      </c>
      <c r="AM90" s="86">
        <f>IF($B$11="No",AM89,$B$12*AM89)</f>
        <v>2368.6429343029486</v>
      </c>
      <c r="AN90" s="86">
        <f t="shared" ref="AN90:AO90" si="113">IF($B$11="No",AN89,$B$12*AN89)</f>
        <v>2401.8039353831882</v>
      </c>
      <c r="AO90" s="86">
        <f t="shared" si="113"/>
        <v>4627.3154619092529</v>
      </c>
      <c r="AP90" s="86">
        <f>IF($B$11="No",AP89,$B$12*AP89)</f>
        <v>4692.0978783759783</v>
      </c>
      <c r="AQ90" s="86">
        <f t="shared" ref="AQ90:BM90" si="114">IF($B$11="No",AQ89,$B$12*AQ89)</f>
        <v>4757.7872486732376</v>
      </c>
      <c r="AR90" s="86">
        <f t="shared" si="114"/>
        <v>2056.7163046448877</v>
      </c>
      <c r="AS90" s="86">
        <f t="shared" si="114"/>
        <v>2085.5103329099147</v>
      </c>
      <c r="AT90" s="86">
        <f t="shared" si="114"/>
        <v>2114.7074775706533</v>
      </c>
      <c r="AU90" s="86">
        <f t="shared" si="114"/>
        <v>4074.195426287617</v>
      </c>
      <c r="AV90" s="86">
        <f t="shared" si="114"/>
        <v>4131.2341622556487</v>
      </c>
      <c r="AW90" s="86">
        <f t="shared" si="114"/>
        <v>4189.0714405272302</v>
      </c>
      <c r="AX90" s="86">
        <f t="shared" si="114"/>
        <v>1810.8694405066508</v>
      </c>
      <c r="AY90" s="86">
        <f t="shared" si="114"/>
        <v>1836.2216126737439</v>
      </c>
      <c r="AZ90" s="86">
        <f t="shared" si="114"/>
        <v>1861.9287152511752</v>
      </c>
      <c r="BA90" s="86">
        <f t="shared" si="114"/>
        <v>3587.1918628029161</v>
      </c>
      <c r="BB90" s="86">
        <f t="shared" si="114"/>
        <v>3637.4125488821519</v>
      </c>
      <c r="BC90" s="86">
        <f t="shared" si="114"/>
        <v>3688.3363245665096</v>
      </c>
      <c r="BD90" s="86">
        <f t="shared" si="114"/>
        <v>1594.4095562207658</v>
      </c>
      <c r="BE90" s="86">
        <f t="shared" si="114"/>
        <v>1616.7312900078578</v>
      </c>
      <c r="BF90" s="86">
        <f t="shared" si="114"/>
        <v>1639.3655280679668</v>
      </c>
      <c r="BG90" s="86">
        <f t="shared" si="114"/>
        <v>3158.4016263757476</v>
      </c>
      <c r="BH90" s="86">
        <f t="shared" si="114"/>
        <v>3202.6192491450056</v>
      </c>
      <c r="BI90" s="86">
        <f t="shared" si="114"/>
        <v>3247.4559186330334</v>
      </c>
      <c r="BJ90" s="86">
        <f t="shared" si="114"/>
        <v>0</v>
      </c>
      <c r="BK90" s="86">
        <f t="shared" si="114"/>
        <v>0</v>
      </c>
      <c r="BL90" s="86">
        <f t="shared" si="114"/>
        <v>0</v>
      </c>
      <c r="BM90" s="87">
        <f t="shared" si="114"/>
        <v>0</v>
      </c>
      <c r="BN90" s="77">
        <f>(F90*Conversions!J$14+AJ90*Conversions!J$15)/Conversions!$B$9</f>
        <v>0</v>
      </c>
      <c r="BO90" s="78">
        <f>(G90*Conversions!K$14+AK90*Conversions!K$15)/Conversions!$B$9</f>
        <v>0</v>
      </c>
      <c r="BP90" s="78">
        <f ca="1">(H90*Conversions!L$14+AL90*Conversions!L$15)/Conversions!$B$9</f>
        <v>2767.600182704492</v>
      </c>
      <c r="BQ90" s="78">
        <f ca="1">(I90*Conversions!M$14+AM90*Conversions!M$15)/Conversions!$B$9</f>
        <v>2786.7305486917244</v>
      </c>
      <c r="BR90" s="78">
        <f ca="1">(J90*Conversions!N$14+AN90*Conversions!N$15)/Conversions!$B$9</f>
        <v>2805.8541152907883</v>
      </c>
      <c r="BS90" s="78">
        <f ca="1">(K90*Conversions!O$14+AO90*Conversions!O$15)/Conversions!$B$9</f>
        <v>5298.4587651222691</v>
      </c>
      <c r="BT90" s="78">
        <f ca="1">(L90*Conversions!P$14+AP90*Conversions!P$15)/Conversions!$B$9</f>
        <v>5263.8352176094586</v>
      </c>
      <c r="BU90" s="78">
        <f ca="1">(M90*Conversions!Q$14+AQ90*Conversions!Q$15)/Conversions!$B$9</f>
        <v>5227.2037128483307</v>
      </c>
      <c r="BV90" s="78">
        <f ca="1">(N90*Conversions!R$14+AR90*Conversions!R$15)/Conversions!$B$9</f>
        <v>2211.9457892334221</v>
      </c>
      <c r="BW90" s="78">
        <f ca="1">(O90*Conversions!S$14+AS90*Conversions!S$15)/Conversions!$B$9</f>
        <v>2194.5535034727482</v>
      </c>
      <c r="BX90" s="78">
        <f ca="1">(P90*Conversions!T$14+AT90*Conversions!T$15)/Conversions!$B$9</f>
        <v>2155.2250236852501</v>
      </c>
      <c r="BY90" s="78">
        <f ca="1">(Q90*Conversions!U$14+AU90*Conversions!U$15)/Conversions!$B$9</f>
        <v>4017.2939065563451</v>
      </c>
      <c r="BZ90" s="78">
        <f ca="1">(R90*Conversions!V$14+AV90*Conversions!V$15)/Conversions!$B$9</f>
        <v>3936.6839204354101</v>
      </c>
      <c r="CA90" s="78">
        <f ca="1">(S90*Conversions!W$14+AW90*Conversions!W$15)/Conversions!$B$9</f>
        <v>3853.0294650974051</v>
      </c>
      <c r="CB90" s="78">
        <f ca="1">(T90*Conversions!X$14+AX90*Conversions!X$15)/Conversions!$B$9</f>
        <v>1605.6165720625506</v>
      </c>
      <c r="CC90" s="78">
        <f ca="1">(U90*Conversions!Y$14+AY90*Conversions!Y$15)/Conversions!$B$9</f>
        <v>1567.2681544822256</v>
      </c>
      <c r="CD90" s="78">
        <f ca="1">(V90*Conversions!Z$14+AZ90*Conversions!Z$15)/Conversions!$B$9</f>
        <v>1527.5312803615266</v>
      </c>
      <c r="CE90" s="78">
        <f ca="1">(W90*Conversions!AA$14+BA90*Conversions!AA$15)/Conversions!$B$9</f>
        <v>2824.1117194936228</v>
      </c>
      <c r="CF90" s="78">
        <f ca="1">(X90*Conversions!AB$14+BB90*Conversions!AB$15)/Conversions!$B$9</f>
        <v>2743.1556176821277</v>
      </c>
      <c r="CG90" s="78">
        <f ca="1">(Y90*Conversions!AC$14+BC90*Conversions!AC$15)/Conversions!$B$9</f>
        <v>2659.3792191228895</v>
      </c>
      <c r="CH90" s="78">
        <f ca="1">(Z90*Conversions!AD$14+BD90*Conversions!AD$15)/Conversions!$B$9</f>
        <v>1096.7909118691443</v>
      </c>
      <c r="CI90" s="78">
        <f ca="1">(AA90*Conversions!AE$14+BE90*Conversions!AE$15)/Conversions!$B$9</f>
        <v>1058.5898159947931</v>
      </c>
      <c r="CJ90" s="78">
        <f ca="1">(AB90*Conversions!AF$14+BF90*Conversions!AF$15)/Conversions!$B$9</f>
        <v>1019.1041184172344</v>
      </c>
      <c r="CK90" s="78">
        <f ca="1">(AC90*Conversions!AG$14+BG90*Conversions!AG$15)/Conversions!$B$9</f>
        <v>1858.780141636782</v>
      </c>
      <c r="CL90" s="78">
        <f ca="1">(AD90*Conversions!AH$14+BH90*Conversions!AH$15)/Conversions!$B$9</f>
        <v>1778.7124487731521</v>
      </c>
      <c r="CM90" s="78">
        <f ca="1">(AE90*Conversions!AI$14+BI90*Conversions!AI$15)/Conversions!$B$9</f>
        <v>1696.0385396015797</v>
      </c>
      <c r="CN90" s="78">
        <f ca="1">(AF90*Conversions!AJ$14+BJ90*Conversions!AJ$15)/Conversions!$B$9</f>
        <v>0</v>
      </c>
      <c r="CO90" s="78">
        <f ca="1">(AG90*Conversions!AK$14+BK90*Conversions!AK$15)/Conversions!$B$9</f>
        <v>0</v>
      </c>
      <c r="CP90" s="78">
        <f ca="1">(AH90*Conversions!AL$14+BL90*Conversions!AL$15)/Conversions!$B$9</f>
        <v>0</v>
      </c>
      <c r="CQ90" s="79">
        <f ca="1">(AI90*Conversions!AM$14+BM90*Conversions!AM$15)/Conversions!$B$9</f>
        <v>0</v>
      </c>
    </row>
    <row r="92" spans="2:95" ht="21" thickBot="1">
      <c r="B92" s="314" t="s">
        <v>95</v>
      </c>
      <c r="C92" s="314"/>
      <c r="D92" s="314"/>
      <c r="E92" s="314"/>
    </row>
    <row r="93" spans="2:95" ht="17.100000000000001" thickTop="1">
      <c r="F93" s="311" t="s">
        <v>80</v>
      </c>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312"/>
      <c r="AE93" s="312"/>
      <c r="AF93" s="312"/>
      <c r="AG93" s="312"/>
      <c r="AH93" s="312"/>
      <c r="AI93" s="313"/>
      <c r="AJ93" s="312" t="s">
        <v>81</v>
      </c>
      <c r="AK93" s="312"/>
      <c r="AL93" s="312"/>
      <c r="AM93" s="312"/>
      <c r="AN93" s="312"/>
      <c r="AO93" s="312"/>
      <c r="AP93" s="312"/>
      <c r="AQ93" s="312"/>
      <c r="AR93" s="312"/>
      <c r="AS93" s="312"/>
      <c r="AT93" s="312"/>
      <c r="AU93" s="312"/>
      <c r="AV93" s="312"/>
      <c r="AW93" s="312"/>
      <c r="AX93" s="312"/>
      <c r="AY93" s="312"/>
      <c r="AZ93" s="312"/>
      <c r="BA93" s="312"/>
      <c r="BB93" s="312"/>
      <c r="BC93" s="312"/>
      <c r="BD93" s="312"/>
      <c r="BE93" s="312"/>
      <c r="BF93" s="312"/>
      <c r="BG93" s="312"/>
      <c r="BH93" s="312"/>
      <c r="BI93" s="312"/>
      <c r="BJ93" s="312"/>
      <c r="BK93" s="312"/>
      <c r="BL93" s="312"/>
      <c r="BM93" s="313"/>
      <c r="BN93" s="311" t="s">
        <v>82</v>
      </c>
      <c r="BO93" s="312"/>
      <c r="BP93" s="312"/>
      <c r="BQ93" s="312"/>
      <c r="BR93" s="312"/>
      <c r="BS93" s="312"/>
      <c r="BT93" s="312"/>
      <c r="BU93" s="312"/>
      <c r="BV93" s="312"/>
      <c r="BW93" s="312"/>
      <c r="BX93" s="312"/>
      <c r="BY93" s="312"/>
      <c r="BZ93" s="312"/>
      <c r="CA93" s="312"/>
      <c r="CB93" s="312"/>
      <c r="CC93" s="312"/>
      <c r="CD93" s="312"/>
      <c r="CE93" s="312"/>
      <c r="CF93" s="312"/>
      <c r="CG93" s="312"/>
      <c r="CH93" s="312"/>
      <c r="CI93" s="312"/>
      <c r="CJ93" s="312"/>
      <c r="CK93" s="312"/>
      <c r="CL93" s="312"/>
      <c r="CM93" s="312"/>
      <c r="CN93" s="312"/>
      <c r="CO93" s="312"/>
      <c r="CP93" s="312"/>
      <c r="CQ93" s="313"/>
    </row>
    <row r="94" spans="2:95">
      <c r="E94" s="59" t="s">
        <v>91</v>
      </c>
      <c r="F94" s="71">
        <v>2021</v>
      </c>
      <c r="G94" s="14">
        <v>2022</v>
      </c>
      <c r="H94" s="14">
        <v>2023</v>
      </c>
      <c r="I94" s="14">
        <v>2024</v>
      </c>
      <c r="J94" s="14">
        <v>2025</v>
      </c>
      <c r="K94" s="14">
        <v>2026</v>
      </c>
      <c r="L94" s="14">
        <v>2027</v>
      </c>
      <c r="M94" s="14">
        <v>2028</v>
      </c>
      <c r="N94" s="14">
        <v>2029</v>
      </c>
      <c r="O94" s="14">
        <v>2030</v>
      </c>
      <c r="P94" s="14">
        <v>2031</v>
      </c>
      <c r="Q94" s="14">
        <v>2032</v>
      </c>
      <c r="R94" s="14">
        <v>2033</v>
      </c>
      <c r="S94" s="14">
        <v>2034</v>
      </c>
      <c r="T94" s="14">
        <v>2035</v>
      </c>
      <c r="U94" s="14">
        <v>2036</v>
      </c>
      <c r="V94" s="14">
        <v>2037</v>
      </c>
      <c r="W94" s="14">
        <v>2038</v>
      </c>
      <c r="X94" s="14">
        <v>2039</v>
      </c>
      <c r="Y94" s="14">
        <v>2040</v>
      </c>
      <c r="Z94" s="14">
        <v>2041</v>
      </c>
      <c r="AA94" s="14">
        <v>2042</v>
      </c>
      <c r="AB94" s="14">
        <v>2043</v>
      </c>
      <c r="AC94" s="14">
        <v>2044</v>
      </c>
      <c r="AD94" s="14">
        <v>2045</v>
      </c>
      <c r="AE94" s="14">
        <v>2046</v>
      </c>
      <c r="AF94" s="14">
        <v>2047</v>
      </c>
      <c r="AG94" s="14">
        <v>2048</v>
      </c>
      <c r="AH94" s="14">
        <v>2049</v>
      </c>
      <c r="AI94" s="72">
        <v>2050</v>
      </c>
      <c r="AJ94" s="14">
        <v>2021</v>
      </c>
      <c r="AK94" s="14">
        <v>2022</v>
      </c>
      <c r="AL94" s="14">
        <v>2023</v>
      </c>
      <c r="AM94" s="14">
        <v>2024</v>
      </c>
      <c r="AN94" s="14">
        <v>2025</v>
      </c>
      <c r="AO94" s="14">
        <v>2026</v>
      </c>
      <c r="AP94" s="14">
        <v>2027</v>
      </c>
      <c r="AQ94" s="14">
        <v>2028</v>
      </c>
      <c r="AR94" s="14">
        <v>2029</v>
      </c>
      <c r="AS94" s="14">
        <v>2030</v>
      </c>
      <c r="AT94" s="14">
        <v>2031</v>
      </c>
      <c r="AU94" s="14">
        <v>2032</v>
      </c>
      <c r="AV94" s="14">
        <v>2033</v>
      </c>
      <c r="AW94" s="14">
        <v>2034</v>
      </c>
      <c r="AX94" s="14">
        <v>2035</v>
      </c>
      <c r="AY94" s="14">
        <v>2036</v>
      </c>
      <c r="AZ94" s="14">
        <v>2037</v>
      </c>
      <c r="BA94" s="14">
        <v>2038</v>
      </c>
      <c r="BB94" s="14">
        <v>2039</v>
      </c>
      <c r="BC94" s="14">
        <v>2040</v>
      </c>
      <c r="BD94" s="14">
        <v>2041</v>
      </c>
      <c r="BE94" s="14">
        <v>2042</v>
      </c>
      <c r="BF94" s="14">
        <v>2043</v>
      </c>
      <c r="BG94" s="14">
        <v>2044</v>
      </c>
      <c r="BH94" s="14">
        <v>2045</v>
      </c>
      <c r="BI94" s="14">
        <v>2046</v>
      </c>
      <c r="BJ94" s="14">
        <v>2047</v>
      </c>
      <c r="BK94" s="14">
        <v>2048</v>
      </c>
      <c r="BL94" s="14">
        <v>2049</v>
      </c>
      <c r="BM94" s="72">
        <v>2050</v>
      </c>
      <c r="BN94" s="71">
        <v>2021</v>
      </c>
      <c r="BO94" s="14">
        <v>2022</v>
      </c>
      <c r="BP94" s="14">
        <v>2023</v>
      </c>
      <c r="BQ94" s="14">
        <v>2024</v>
      </c>
      <c r="BR94" s="14">
        <v>2025</v>
      </c>
      <c r="BS94" s="14">
        <v>2026</v>
      </c>
      <c r="BT94" s="14">
        <v>2027</v>
      </c>
      <c r="BU94" s="14">
        <v>2028</v>
      </c>
      <c r="BV94" s="14">
        <v>2029</v>
      </c>
      <c r="BW94" s="14">
        <v>2030</v>
      </c>
      <c r="BX94" s="14">
        <v>2031</v>
      </c>
      <c r="BY94" s="14">
        <v>2032</v>
      </c>
      <c r="BZ94" s="14">
        <v>2033</v>
      </c>
      <c r="CA94" s="14">
        <v>2034</v>
      </c>
      <c r="CB94" s="14">
        <v>2035</v>
      </c>
      <c r="CC94" s="14">
        <v>2036</v>
      </c>
      <c r="CD94" s="14">
        <v>2037</v>
      </c>
      <c r="CE94" s="14">
        <v>2038</v>
      </c>
      <c r="CF94" s="14">
        <v>2039</v>
      </c>
      <c r="CG94" s="14">
        <v>2040</v>
      </c>
      <c r="CH94" s="14">
        <v>2041</v>
      </c>
      <c r="CI94" s="14">
        <v>2042</v>
      </c>
      <c r="CJ94" s="14">
        <v>2043</v>
      </c>
      <c r="CK94" s="14">
        <v>2044</v>
      </c>
      <c r="CL94" s="14">
        <v>2045</v>
      </c>
      <c r="CM94" s="14">
        <v>2046</v>
      </c>
      <c r="CN94" s="14">
        <v>2047</v>
      </c>
      <c r="CO94" s="14">
        <v>2048</v>
      </c>
      <c r="CP94" s="14">
        <v>2049</v>
      </c>
      <c r="CQ94" s="72">
        <v>2050</v>
      </c>
    </row>
    <row r="95" spans="2:95" s="11" customFormat="1" ht="17.100000000000001" thickBot="1">
      <c r="E95" s="84" t="s">
        <v>94</v>
      </c>
      <c r="F95" s="118">
        <f>F90</f>
        <v>0</v>
      </c>
      <c r="G95" s="115">
        <f>F95+G90</f>
        <v>0</v>
      </c>
      <c r="H95" s="115">
        <f t="shared" ref="H95:AI95" ca="1" si="115">G95+H90</f>
        <v>4503309.7180932686</v>
      </c>
      <c r="I95" s="115">
        <f t="shared" ca="1" si="115"/>
        <v>9069665.7722398415</v>
      </c>
      <c r="J95" s="115">
        <f t="shared" ca="1" si="115"/>
        <v>13699950.811144464</v>
      </c>
      <c r="K95" s="115">
        <f t="shared" ca="1" si="115"/>
        <v>22620657.967098109</v>
      </c>
      <c r="L95" s="115">
        <f t="shared" ca="1" si="115"/>
        <v>31666255.023235105</v>
      </c>
      <c r="M95" s="115">
        <f t="shared" ca="1" si="115"/>
        <v>40838490.438158028</v>
      </c>
      <c r="N95" s="115">
        <f t="shared" ca="1" si="115"/>
        <v>44803502.983259499</v>
      </c>
      <c r="O95" s="115">
        <f t="shared" ca="1" si="115"/>
        <v>48824025.703992389</v>
      </c>
      <c r="P95" s="115">
        <f t="shared" ca="1" si="115"/>
        <v>52900835.742815539</v>
      </c>
      <c r="Q95" s="115">
        <f t="shared" ca="1" si="115"/>
        <v>60755217.963612229</v>
      </c>
      <c r="R95" s="115">
        <f t="shared" ca="1" si="115"/>
        <v>68719561.535500064</v>
      </c>
      <c r="S95" s="115">
        <f t="shared" ca="1" si="115"/>
        <v>76795405.917394325</v>
      </c>
      <c r="T95" s="115">
        <f t="shared" ca="1" si="115"/>
        <v>80286465.930354878</v>
      </c>
      <c r="U95" s="115">
        <f t="shared" ca="1" si="115"/>
        <v>83826400.783496872</v>
      </c>
      <c r="V95" s="115">
        <f t="shared" ca="1" si="115"/>
        <v>87415894.724582851</v>
      </c>
      <c r="W95" s="115">
        <f t="shared" ca="1" si="115"/>
        <v>94331413.751479104</v>
      </c>
      <c r="X95" s="115">
        <f t="shared" ca="1" si="115"/>
        <v>101343750.04475191</v>
      </c>
      <c r="Y95" s="115">
        <f t="shared" ca="1" si="115"/>
        <v>108454259.04613054</v>
      </c>
      <c r="Z95" s="115">
        <f t="shared" ca="1" si="115"/>
        <v>111528019.81623176</v>
      </c>
      <c r="AA95" s="115">
        <f t="shared" ca="1" si="115"/>
        <v>114644813.2371144</v>
      </c>
      <c r="AB95" s="115">
        <f t="shared" ca="1" si="115"/>
        <v>117805241.76588939</v>
      </c>
      <c r="AC95" s="115">
        <f t="shared" ca="1" si="115"/>
        <v>123894123.36942729</v>
      </c>
      <c r="AD95" s="115">
        <f t="shared" ca="1" si="115"/>
        <v>130068249.31541473</v>
      </c>
      <c r="AE95" s="115">
        <f t="shared" ca="1" si="115"/>
        <v>136328813.02464598</v>
      </c>
      <c r="AF95" s="115">
        <f t="shared" ca="1" si="115"/>
        <v>136328813.02464598</v>
      </c>
      <c r="AG95" s="115">
        <f t="shared" ca="1" si="115"/>
        <v>136328813.02464598</v>
      </c>
      <c r="AH95" s="115">
        <f t="shared" ca="1" si="115"/>
        <v>136328813.02464598</v>
      </c>
      <c r="AI95" s="116">
        <f t="shared" ca="1" si="115"/>
        <v>136328813.02464598</v>
      </c>
      <c r="AJ95" s="85">
        <f>AJ90</f>
        <v>0</v>
      </c>
      <c r="AK95" s="86">
        <f>AJ95+AK90</f>
        <v>0</v>
      </c>
      <c r="AL95" s="86">
        <f t="shared" ref="AL95" si="116">AK95+AL90</f>
        <v>2335.9397774190802</v>
      </c>
      <c r="AM95" s="86">
        <f t="shared" ref="AM95" si="117">AL95+AM90</f>
        <v>4704.5827117220288</v>
      </c>
      <c r="AN95" s="86">
        <f t="shared" ref="AN95" si="118">AM95+AN90</f>
        <v>7106.386647105217</v>
      </c>
      <c r="AO95" s="86">
        <f t="shared" ref="AO95" si="119">AN95+AO90</f>
        <v>11733.70210901447</v>
      </c>
      <c r="AP95" s="86">
        <f>AO95+AP90</f>
        <v>16425.799987390448</v>
      </c>
      <c r="AQ95" s="86">
        <f t="shared" ref="AQ95" si="120">AP95+AQ90</f>
        <v>21183.587236063686</v>
      </c>
      <c r="AR95" s="86">
        <f t="shared" ref="AR95" si="121">AQ95+AR90</f>
        <v>23240.303540708574</v>
      </c>
      <c r="AS95" s="86">
        <f t="shared" ref="AS95" si="122">AR95+AS90</f>
        <v>25325.813873618488</v>
      </c>
      <c r="AT95" s="86">
        <f t="shared" ref="AT95" si="123">AS95+AT90</f>
        <v>27440.521351189142</v>
      </c>
      <c r="AU95" s="86">
        <f t="shared" ref="AU95" si="124">AT95+AU90</f>
        <v>31514.716777476759</v>
      </c>
      <c r="AV95" s="86">
        <f t="shared" ref="AV95" si="125">AU95+AV90</f>
        <v>35645.950939732407</v>
      </c>
      <c r="AW95" s="86">
        <f t="shared" ref="AW95" si="126">AV95+AW90</f>
        <v>39835.022380259637</v>
      </c>
      <c r="AX95" s="86">
        <f t="shared" ref="AX95" si="127">AW95+AX90</f>
        <v>41645.891820766286</v>
      </c>
      <c r="AY95" s="86">
        <f t="shared" ref="AY95" si="128">AX95+AY90</f>
        <v>43482.113433440027</v>
      </c>
      <c r="AZ95" s="86">
        <f t="shared" ref="AZ95" si="129">AY95+AZ90</f>
        <v>45344.042148691202</v>
      </c>
      <c r="BA95" s="86">
        <f t="shared" ref="BA95" si="130">AZ95+BA90</f>
        <v>48931.234011494118</v>
      </c>
      <c r="BB95" s="86">
        <f t="shared" ref="BB95" si="131">BA95+BB90</f>
        <v>52568.64656037627</v>
      </c>
      <c r="BC95" s="86">
        <f t="shared" ref="BC95" si="132">BB95+BC90</f>
        <v>56256.982884942779</v>
      </c>
      <c r="BD95" s="86">
        <f t="shared" ref="BD95" si="133">BC95+BD90</f>
        <v>57851.392441163545</v>
      </c>
      <c r="BE95" s="86">
        <f t="shared" ref="BE95" si="134">BD95+BE90</f>
        <v>59468.123731171407</v>
      </c>
      <c r="BF95" s="86">
        <f t="shared" ref="BF95" si="135">BE95+BF90</f>
        <v>61107.489259239373</v>
      </c>
      <c r="BG95" s="86">
        <f t="shared" ref="BG95" si="136">BF95+BG90</f>
        <v>64265.890885615125</v>
      </c>
      <c r="BH95" s="86">
        <f t="shared" ref="BH95" si="137">BG95+BH90</f>
        <v>67468.51013476013</v>
      </c>
      <c r="BI95" s="86">
        <f t="shared" ref="BI95" si="138">BH95+BI90</f>
        <v>70715.96605339316</v>
      </c>
      <c r="BJ95" s="86">
        <f t="shared" ref="BJ95" si="139">BI95+BJ90</f>
        <v>70715.96605339316</v>
      </c>
      <c r="BK95" s="86">
        <f t="shared" ref="BK95" si="140">BJ95+BK90</f>
        <v>70715.96605339316</v>
      </c>
      <c r="BL95" s="86">
        <f t="shared" ref="BL95" si="141">BK95+BL90</f>
        <v>70715.96605339316</v>
      </c>
      <c r="BM95" s="87">
        <f t="shared" ref="BM95" si="142">BL95+BM90</f>
        <v>70715.96605339316</v>
      </c>
      <c r="BN95" s="77">
        <f>(F95*1000000*Conversions!J$14+AJ95*Conversions!J$15)/Conversions!$B$9</f>
        <v>0</v>
      </c>
      <c r="BO95" s="78">
        <f>(G95*1000000*Conversions!K$14+AK95*Conversions!K$15)/Conversions!$B$9</f>
        <v>0</v>
      </c>
      <c r="BP95" s="78">
        <f ca="1">(H95*1000000*Conversions!L$14+AL95*Conversions!L$15)/Conversions!$B$9</f>
        <v>2630947842.3779526</v>
      </c>
      <c r="BQ95" s="78">
        <f ca="1">(I95*1000000*Conversions!M$14+AM95*Conversions!M$15)/Conversions!$B$9</f>
        <v>5259767714.2599974</v>
      </c>
      <c r="BR95" s="78">
        <f ca="1">(J95*1000000*Conversions!N$14+AN95*Conversions!N$15)/Conversions!$B$9</f>
        <v>7886155199.5471983</v>
      </c>
      <c r="BS95" s="78">
        <f ca="1">(K95*1000000*Conversions!O$14+AO95*Conversions!O$15)/Conversions!$B$9</f>
        <v>12749130957.004642</v>
      </c>
      <c r="BT95" s="78">
        <f ca="1">(L95*1000000*Conversions!P$14+AP95*Conversions!P$15)/Conversions!$B$9</f>
        <v>17466393625.978779</v>
      </c>
      <c r="BU95" s="78">
        <f ca="1">(M95*1000000*Conversions!Q$14+AQ95*Conversions!Q$15)/Conversions!$B$9</f>
        <v>22034379995.647701</v>
      </c>
      <c r="BV95" s="78">
        <f ca="1">(N95*1000000*Conversions!R$14+AR95*Conversions!R$15)/Conversions!$B$9</f>
        <v>23634795736.107063</v>
      </c>
      <c r="BW95" s="78">
        <f ca="1">(O95*1000000*Conversions!S$14+AS95*Conversions!S$15)/Conversions!$B$9</f>
        <v>25168442900.801262</v>
      </c>
      <c r="BX95" s="78">
        <f ca="1">(P95*1000000*Conversions!T$14+AT95*Conversions!T$15)/Conversions!$B$9</f>
        <v>26361009613.450974</v>
      </c>
      <c r="BY95" s="78">
        <f ca="1">(Q95*1000000*Conversions!U$14+AU95*Conversions!U$15)/Conversions!$B$9</f>
        <v>29230963049.765766</v>
      </c>
      <c r="BZ95" s="78">
        <f ca="1">(R95*1000000*Conversions!V$14+AV95*Conversions!V$15)/Conversions!$B$9</f>
        <v>31882007113.166603</v>
      </c>
      <c r="CA95" s="78">
        <f ca="1">(S95*1000000*Conversions!W$14+AW95*Conversions!W$15)/Conversions!$B$9</f>
        <v>34309161143.021309</v>
      </c>
      <c r="CB95" s="78">
        <f ca="1">(T95*1000000*Conversions!X$14+AX95*Conversions!X$15)/Conversions!$B$9</f>
        <v>34489258927.493446</v>
      </c>
      <c r="CC95" s="78">
        <f ca="1">(U95*1000000*Conversions!Y$14+AY95*Conversions!Y$15)/Conversions!$B$9</f>
        <v>34569537965.404869</v>
      </c>
      <c r="CD95" s="78">
        <f ca="1">(V95*1000000*Conversions!Z$14+AZ95*Conversions!Z$15)/Conversions!$B$9</f>
        <v>34547749215.609474</v>
      </c>
      <c r="CE95" s="78">
        <f ca="1">(W95*1000000*Conversions!AA$14+BA95*Conversions!AA$15)/Conversions!$B$9</f>
        <v>35659934483.458855</v>
      </c>
      <c r="CF95" s="78">
        <f ca="1">(X95*1000000*Conversions!AB$14+BB95*Conversions!AB$15)/Conversions!$B$9</f>
        <v>36569395697.048111</v>
      </c>
      <c r="CG95" s="78">
        <f ca="1">(Y95*1000000*Conversions!AC$14+BC95*Conversions!AC$15)/Conversions!$B$9</f>
        <v>37271607808.295235</v>
      </c>
      <c r="CH95" s="78">
        <f ca="1">(Z95*1000000*Conversions!AD$14+BD95*Conversions!AD$15)/Conversions!$B$9</f>
        <v>36411545628.535339</v>
      </c>
      <c r="CI95" s="78">
        <f ca="1">(AA95*1000000*Conversions!AE$14+BE95*Conversions!AE$15)/Conversions!$B$9</f>
        <v>35459159798.420868</v>
      </c>
      <c r="CJ95" s="78">
        <f ca="1">(AB95*1000000*Conversions!AF$14+BF95*Conversions!AF$15)/Conversions!$B$9</f>
        <v>34412408000.485916</v>
      </c>
      <c r="CK95" s="78">
        <f ca="1">(AC95*1000000*Conversions!AG$14+BG95*Conversions!AG$15)/Conversions!$B$9</f>
        <v>34062162747.881634</v>
      </c>
      <c r="CL95" s="78">
        <f ca="1">(AD95*1000000*Conversions!AH$14+BH95*Conversions!AH$15)/Conversions!$B$9</f>
        <v>33524637221.162582</v>
      </c>
      <c r="CM95" s="78">
        <f ca="1">(AE95*1000000*Conversions!AI$14+BI95*Conversions!AI$15)/Conversions!$B$9</f>
        <v>32795724227.883312</v>
      </c>
      <c r="CN95" s="78">
        <f ca="1">(AF95*1000000*Conversions!AJ$14+BJ95*Conversions!AJ$15)/Conversions!$B$9</f>
        <v>30453172792.811935</v>
      </c>
      <c r="CO95" s="78">
        <f ca="1">(AG95*1000000*Conversions!AK$14+BK95*Conversions!AK$15)/Conversions!$B$9</f>
        <v>28110621357.740551</v>
      </c>
      <c r="CP95" s="78">
        <f ca="1">(AH95*1000000*Conversions!AL$14+BL95*Conversions!AL$15)/Conversions!$B$9</f>
        <v>25768069922.66917</v>
      </c>
      <c r="CQ95" s="79">
        <f ca="1">(AI95*1000000*Conversions!AM$14+BM95*Conversions!AM$15)/Conversions!$B$9</f>
        <v>23425518487.597828</v>
      </c>
    </row>
    <row r="96" spans="2:95" s="11" customFormat="1">
      <c r="E96" s="84"/>
      <c r="F96" s="119"/>
      <c r="G96" s="119"/>
      <c r="H96" s="119"/>
      <c r="I96" s="119"/>
      <c r="J96" s="119"/>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19"/>
      <c r="AH96" s="119"/>
      <c r="AI96" s="119"/>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row>
    <row r="97" spans="2:95" s="11" customFormat="1">
      <c r="E97" s="84"/>
      <c r="F97" s="119"/>
      <c r="G97" s="119"/>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c r="AI97" s="119"/>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95"/>
      <c r="BM97" s="9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row>
    <row r="98" spans="2:95" s="11" customFormat="1" ht="18.95">
      <c r="B98" s="251" t="s">
        <v>123</v>
      </c>
      <c r="C98" s="251"/>
      <c r="D98" s="251"/>
      <c r="E98" s="251"/>
      <c r="F98" s="119"/>
      <c r="G98" s="119"/>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c r="BJ98" s="95"/>
      <c r="BK98" s="95"/>
      <c r="BL98" s="95"/>
      <c r="BM98" s="9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row>
    <row r="99" spans="2:95">
      <c r="I99" s="97"/>
      <c r="J99" s="97"/>
      <c r="K99" s="97"/>
      <c r="L99" s="97"/>
      <c r="M99" s="97"/>
      <c r="N99" s="97"/>
      <c r="O99" s="97"/>
      <c r="P99" s="97"/>
      <c r="Q99" s="97"/>
      <c r="R99" s="97"/>
      <c r="S99" s="97"/>
      <c r="T99" s="97"/>
      <c r="U99" s="97"/>
      <c r="V99" s="97"/>
      <c r="W99" s="97"/>
      <c r="X99" s="97"/>
      <c r="Y99" s="97"/>
      <c r="AM99" s="97"/>
      <c r="AN99" s="97"/>
      <c r="AO99" s="97"/>
      <c r="AP99" s="97"/>
      <c r="AQ99" s="97"/>
      <c r="AR99" s="97"/>
      <c r="AS99" s="97"/>
      <c r="AT99" s="97"/>
      <c r="AU99" s="97"/>
      <c r="AV99" s="97"/>
      <c r="AW99" s="97"/>
      <c r="AX99" s="97"/>
      <c r="AY99" s="97"/>
      <c r="AZ99" s="97"/>
      <c r="BA99" s="97"/>
      <c r="BB99" s="97"/>
      <c r="BC99" s="97"/>
    </row>
    <row r="100" spans="2:95">
      <c r="B100" s="252" t="s">
        <v>124</v>
      </c>
      <c r="C100" s="252"/>
      <c r="D100" s="252"/>
      <c r="E100" s="252"/>
    </row>
    <row r="102" spans="2:95" ht="21" thickBot="1">
      <c r="B102" s="314" t="s">
        <v>116</v>
      </c>
      <c r="C102" s="314"/>
      <c r="D102" s="314"/>
      <c r="E102" s="314"/>
    </row>
    <row r="103" spans="2:95" ht="17.100000000000001" thickTop="1">
      <c r="F103" s="311" t="s">
        <v>80</v>
      </c>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312"/>
      <c r="AE103" s="312"/>
      <c r="AF103" s="312"/>
      <c r="AG103" s="312"/>
      <c r="AH103" s="312"/>
      <c r="AI103" s="313"/>
      <c r="AJ103" s="311" t="s">
        <v>81</v>
      </c>
      <c r="AK103" s="312"/>
      <c r="AL103" s="312"/>
      <c r="AM103" s="312"/>
      <c r="AN103" s="312"/>
      <c r="AO103" s="312"/>
      <c r="AP103" s="312"/>
      <c r="AQ103" s="312"/>
      <c r="AR103" s="312"/>
      <c r="AS103" s="312"/>
      <c r="AT103" s="312"/>
      <c r="AU103" s="312"/>
      <c r="AV103" s="312"/>
      <c r="AW103" s="312"/>
      <c r="AX103" s="312"/>
      <c r="AY103" s="312"/>
      <c r="AZ103" s="312"/>
      <c r="BA103" s="312"/>
      <c r="BB103" s="312"/>
      <c r="BC103" s="312"/>
      <c r="BD103" s="312"/>
      <c r="BE103" s="312"/>
      <c r="BF103" s="312"/>
      <c r="BG103" s="312"/>
      <c r="BH103" s="312"/>
      <c r="BI103" s="312"/>
      <c r="BJ103" s="312"/>
      <c r="BK103" s="312"/>
      <c r="BL103" s="312"/>
      <c r="BM103" s="313"/>
      <c r="BN103" s="311" t="s">
        <v>82</v>
      </c>
      <c r="BO103" s="312"/>
      <c r="BP103" s="312"/>
      <c r="BQ103" s="312"/>
      <c r="BR103" s="312"/>
      <c r="BS103" s="312"/>
      <c r="BT103" s="312"/>
      <c r="BU103" s="312"/>
      <c r="BV103" s="312"/>
      <c r="BW103" s="312"/>
      <c r="BX103" s="312"/>
      <c r="BY103" s="312"/>
      <c r="BZ103" s="312"/>
      <c r="CA103" s="312"/>
      <c r="CB103" s="312"/>
      <c r="CC103" s="312"/>
      <c r="CD103" s="312"/>
      <c r="CE103" s="312"/>
      <c r="CF103" s="312"/>
      <c r="CG103" s="312"/>
      <c r="CH103" s="312"/>
      <c r="CI103" s="312"/>
      <c r="CJ103" s="312"/>
      <c r="CK103" s="312"/>
      <c r="CL103" s="312"/>
      <c r="CM103" s="312"/>
      <c r="CN103" s="312"/>
      <c r="CO103" s="312"/>
      <c r="CP103" s="312"/>
      <c r="CQ103" s="313"/>
    </row>
    <row r="104" spans="2:95">
      <c r="E104" s="59" t="s">
        <v>91</v>
      </c>
      <c r="F104" s="71">
        <v>2021</v>
      </c>
      <c r="G104" s="14">
        <v>2022</v>
      </c>
      <c r="H104" s="14">
        <v>2023</v>
      </c>
      <c r="I104" s="14">
        <v>2024</v>
      </c>
      <c r="J104" s="14">
        <v>2025</v>
      </c>
      <c r="K104" s="14">
        <v>2026</v>
      </c>
      <c r="L104" s="14">
        <v>2027</v>
      </c>
      <c r="M104" s="14">
        <v>2028</v>
      </c>
      <c r="N104" s="14">
        <v>2029</v>
      </c>
      <c r="O104" s="14">
        <v>2030</v>
      </c>
      <c r="P104" s="14">
        <v>2031</v>
      </c>
      <c r="Q104" s="14">
        <v>2032</v>
      </c>
      <c r="R104" s="14">
        <v>2033</v>
      </c>
      <c r="S104" s="14">
        <v>2034</v>
      </c>
      <c r="T104" s="14">
        <v>2035</v>
      </c>
      <c r="U104" s="14">
        <v>2036</v>
      </c>
      <c r="V104" s="14">
        <v>2037</v>
      </c>
      <c r="W104" s="14">
        <v>2038</v>
      </c>
      <c r="X104" s="14">
        <v>2039</v>
      </c>
      <c r="Y104" s="14">
        <v>2040</v>
      </c>
      <c r="Z104" s="14">
        <v>2041</v>
      </c>
      <c r="AA104" s="14">
        <v>2042</v>
      </c>
      <c r="AB104" s="14">
        <v>2043</v>
      </c>
      <c r="AC104" s="14">
        <v>2044</v>
      </c>
      <c r="AD104" s="14">
        <v>2045</v>
      </c>
      <c r="AE104" s="14">
        <v>2046</v>
      </c>
      <c r="AF104" s="14">
        <v>2047</v>
      </c>
      <c r="AG104" s="14">
        <v>2048</v>
      </c>
      <c r="AH104" s="14">
        <v>2049</v>
      </c>
      <c r="AI104" s="72">
        <v>2050</v>
      </c>
      <c r="AJ104" s="71">
        <v>2021</v>
      </c>
      <c r="AK104" s="14">
        <v>2022</v>
      </c>
      <c r="AL104" s="14">
        <v>2023</v>
      </c>
      <c r="AM104" s="14">
        <v>2024</v>
      </c>
      <c r="AN104" s="14">
        <v>2025</v>
      </c>
      <c r="AO104" s="14">
        <v>2026</v>
      </c>
      <c r="AP104" s="14">
        <v>2027</v>
      </c>
      <c r="AQ104" s="14">
        <v>2028</v>
      </c>
      <c r="AR104" s="14">
        <v>2029</v>
      </c>
      <c r="AS104" s="14">
        <v>2030</v>
      </c>
      <c r="AT104" s="14">
        <v>2031</v>
      </c>
      <c r="AU104" s="14">
        <v>2032</v>
      </c>
      <c r="AV104" s="14">
        <v>2033</v>
      </c>
      <c r="AW104" s="14">
        <v>2034</v>
      </c>
      <c r="AX104" s="14">
        <v>2035</v>
      </c>
      <c r="AY104" s="14">
        <v>2036</v>
      </c>
      <c r="AZ104" s="14">
        <v>2037</v>
      </c>
      <c r="BA104" s="14">
        <v>2038</v>
      </c>
      <c r="BB104" s="14">
        <v>2039</v>
      </c>
      <c r="BC104" s="14">
        <v>2040</v>
      </c>
      <c r="BD104" s="14">
        <v>2041</v>
      </c>
      <c r="BE104" s="14">
        <v>2042</v>
      </c>
      <c r="BF104" s="14">
        <v>2043</v>
      </c>
      <c r="BG104" s="14">
        <v>2044</v>
      </c>
      <c r="BH104" s="14">
        <v>2045</v>
      </c>
      <c r="BI104" s="14">
        <v>2046</v>
      </c>
      <c r="BJ104" s="14">
        <v>2047</v>
      </c>
      <c r="BK104" s="14">
        <v>2048</v>
      </c>
      <c r="BL104" s="14">
        <v>2049</v>
      </c>
      <c r="BM104" s="72">
        <v>2050</v>
      </c>
      <c r="BN104" s="71">
        <v>2021</v>
      </c>
      <c r="BO104" s="14">
        <v>2022</v>
      </c>
      <c r="BP104" s="14">
        <v>2023</v>
      </c>
      <c r="BQ104" s="14">
        <v>2024</v>
      </c>
      <c r="BR104" s="14">
        <v>2025</v>
      </c>
      <c r="BS104" s="14">
        <v>2026</v>
      </c>
      <c r="BT104" s="14">
        <v>2027</v>
      </c>
      <c r="BU104" s="14">
        <v>2028</v>
      </c>
      <c r="BV104" s="14">
        <v>2029</v>
      </c>
      <c r="BW104" s="14">
        <v>2030</v>
      </c>
      <c r="BX104" s="14">
        <v>2031</v>
      </c>
      <c r="BY104" s="14">
        <v>2032</v>
      </c>
      <c r="BZ104" s="14">
        <v>2033</v>
      </c>
      <c r="CA104" s="14">
        <v>2034</v>
      </c>
      <c r="CB104" s="14">
        <v>2035</v>
      </c>
      <c r="CC104" s="14">
        <v>2036</v>
      </c>
      <c r="CD104" s="14">
        <v>2037</v>
      </c>
      <c r="CE104" s="14">
        <v>2038</v>
      </c>
      <c r="CF104" s="14">
        <v>2039</v>
      </c>
      <c r="CG104" s="14">
        <v>2040</v>
      </c>
      <c r="CH104" s="14">
        <v>2041</v>
      </c>
      <c r="CI104" s="14">
        <v>2042</v>
      </c>
      <c r="CJ104" s="14">
        <v>2043</v>
      </c>
      <c r="CK104" s="14">
        <v>2044</v>
      </c>
      <c r="CL104" s="14">
        <v>2045</v>
      </c>
      <c r="CM104" s="14">
        <v>2046</v>
      </c>
      <c r="CN104" s="14">
        <v>2047</v>
      </c>
      <c r="CO104" s="14">
        <v>2048</v>
      </c>
      <c r="CP104" s="14">
        <v>2049</v>
      </c>
      <c r="CQ104" s="72">
        <v>2050</v>
      </c>
    </row>
    <row r="105" spans="2:95" s="11" customFormat="1" ht="17.100000000000001" thickBot="1">
      <c r="E105" s="84" t="s">
        <v>94</v>
      </c>
      <c r="F105" s="113">
        <f>IF(F104=$B$17,$B$15,0)</f>
        <v>0</v>
      </c>
      <c r="G105" s="114">
        <f>IF(G104=$B$17,$B$15,F105)</f>
        <v>0</v>
      </c>
      <c r="H105" s="114">
        <f t="shared" ref="H105:AI105" si="143">IF(H104=$B$17,$B$15,G105)</f>
        <v>0</v>
      </c>
      <c r="I105" s="86">
        <f t="shared" si="143"/>
        <v>0</v>
      </c>
      <c r="J105" s="86">
        <f t="shared" si="143"/>
        <v>0</v>
      </c>
      <c r="K105" s="86">
        <f t="shared" si="143"/>
        <v>0</v>
      </c>
      <c r="L105" s="86">
        <f t="shared" si="143"/>
        <v>0</v>
      </c>
      <c r="M105" s="86">
        <f t="shared" si="143"/>
        <v>0</v>
      </c>
      <c r="N105" s="86">
        <f t="shared" si="143"/>
        <v>0</v>
      </c>
      <c r="O105" s="86">
        <f t="shared" si="143"/>
        <v>0</v>
      </c>
      <c r="P105" s="86">
        <f t="shared" si="143"/>
        <v>0</v>
      </c>
      <c r="Q105" s="86">
        <f t="shared" si="143"/>
        <v>0</v>
      </c>
      <c r="R105" s="86">
        <f t="shared" si="143"/>
        <v>0</v>
      </c>
      <c r="S105" s="86">
        <f t="shared" si="143"/>
        <v>0</v>
      </c>
      <c r="T105" s="86">
        <f t="shared" si="143"/>
        <v>0</v>
      </c>
      <c r="U105" s="86">
        <f t="shared" si="143"/>
        <v>0</v>
      </c>
      <c r="V105" s="86">
        <f t="shared" si="143"/>
        <v>0</v>
      </c>
      <c r="W105" s="86">
        <f t="shared" si="143"/>
        <v>0</v>
      </c>
      <c r="X105" s="86">
        <f t="shared" si="143"/>
        <v>0</v>
      </c>
      <c r="Y105" s="86">
        <f t="shared" si="143"/>
        <v>0</v>
      </c>
      <c r="Z105" s="86">
        <f t="shared" si="143"/>
        <v>0</v>
      </c>
      <c r="AA105" s="86">
        <f t="shared" si="143"/>
        <v>0</v>
      </c>
      <c r="AB105" s="86">
        <f t="shared" si="143"/>
        <v>0</v>
      </c>
      <c r="AC105" s="86">
        <f t="shared" si="143"/>
        <v>0</v>
      </c>
      <c r="AD105" s="86">
        <f t="shared" si="143"/>
        <v>0</v>
      </c>
      <c r="AE105" s="86">
        <f t="shared" si="143"/>
        <v>0</v>
      </c>
      <c r="AF105" s="86">
        <f t="shared" si="143"/>
        <v>0</v>
      </c>
      <c r="AG105" s="86">
        <f t="shared" si="143"/>
        <v>0</v>
      </c>
      <c r="AH105" s="86">
        <f t="shared" si="143"/>
        <v>0</v>
      </c>
      <c r="AI105" s="87">
        <f t="shared" si="143"/>
        <v>0</v>
      </c>
      <c r="AJ105" s="113">
        <f>IF(AJ104=$B$17,$B$16,0)</f>
        <v>0</v>
      </c>
      <c r="AK105" s="114">
        <f>IF(AK104=$B$17,$B$16,AJ105)</f>
        <v>0</v>
      </c>
      <c r="AL105" s="114">
        <f t="shared" ref="AL105:BM105" si="144">IF(AL104=$B$17,$B$16,AK105)</f>
        <v>0</v>
      </c>
      <c r="AM105" s="114">
        <f t="shared" si="144"/>
        <v>0</v>
      </c>
      <c r="AN105" s="114">
        <f t="shared" si="144"/>
        <v>0</v>
      </c>
      <c r="AO105" s="114">
        <f t="shared" si="144"/>
        <v>0</v>
      </c>
      <c r="AP105" s="114">
        <f t="shared" si="144"/>
        <v>0</v>
      </c>
      <c r="AQ105" s="114">
        <f t="shared" si="144"/>
        <v>0</v>
      </c>
      <c r="AR105" s="114">
        <f t="shared" si="144"/>
        <v>0</v>
      </c>
      <c r="AS105" s="114">
        <f t="shared" si="144"/>
        <v>0</v>
      </c>
      <c r="AT105" s="114">
        <f t="shared" si="144"/>
        <v>0</v>
      </c>
      <c r="AU105" s="114">
        <f t="shared" si="144"/>
        <v>0</v>
      </c>
      <c r="AV105" s="114">
        <f t="shared" si="144"/>
        <v>0</v>
      </c>
      <c r="AW105" s="114">
        <f t="shared" si="144"/>
        <v>0</v>
      </c>
      <c r="AX105" s="114">
        <f t="shared" si="144"/>
        <v>0</v>
      </c>
      <c r="AY105" s="114">
        <f t="shared" si="144"/>
        <v>0</v>
      </c>
      <c r="AZ105" s="114">
        <f t="shared" si="144"/>
        <v>0</v>
      </c>
      <c r="BA105" s="114">
        <f t="shared" si="144"/>
        <v>0</v>
      </c>
      <c r="BB105" s="114">
        <f t="shared" si="144"/>
        <v>0</v>
      </c>
      <c r="BC105" s="114">
        <f t="shared" si="144"/>
        <v>0</v>
      </c>
      <c r="BD105" s="114">
        <f t="shared" si="144"/>
        <v>0</v>
      </c>
      <c r="BE105" s="114">
        <f t="shared" si="144"/>
        <v>0</v>
      </c>
      <c r="BF105" s="114">
        <f t="shared" si="144"/>
        <v>0</v>
      </c>
      <c r="BG105" s="114">
        <f t="shared" si="144"/>
        <v>0</v>
      </c>
      <c r="BH105" s="114">
        <f t="shared" si="144"/>
        <v>0</v>
      </c>
      <c r="BI105" s="114">
        <f t="shared" si="144"/>
        <v>0</v>
      </c>
      <c r="BJ105" s="114">
        <f t="shared" si="144"/>
        <v>0</v>
      </c>
      <c r="BK105" s="114">
        <f t="shared" si="144"/>
        <v>0</v>
      </c>
      <c r="BL105" s="114">
        <f t="shared" si="144"/>
        <v>0</v>
      </c>
      <c r="BM105" s="114">
        <f t="shared" si="144"/>
        <v>0</v>
      </c>
      <c r="BN105" s="77">
        <f>(F105*Conversions!J$14+AJ105*Conversions!J$15)/Conversions!$B$9</f>
        <v>0</v>
      </c>
      <c r="BO105" s="78">
        <f>(G105*Conversions!K$14+AK105*Conversions!K$15)/Conversions!$B$9</f>
        <v>0</v>
      </c>
      <c r="BP105" s="78">
        <f>(H105*Conversions!L$14+AL105*Conversions!L$15)/Conversions!$B$9</f>
        <v>0</v>
      </c>
      <c r="BQ105" s="78">
        <f>(I105*Conversions!M$14+AM105*Conversions!M$15)/Conversions!$B$9</f>
        <v>0</v>
      </c>
      <c r="BR105" s="78">
        <f>(J105*Conversions!N$14+AN105*Conversions!N$15)/Conversions!$B$9</f>
        <v>0</v>
      </c>
      <c r="BS105" s="78">
        <f>(K105*Conversions!O$14+AO105*Conversions!O$15)/Conversions!$B$9</f>
        <v>0</v>
      </c>
      <c r="BT105" s="78">
        <f>(L105*Conversions!P$14+AP105*Conversions!P$15)/Conversions!$B$9</f>
        <v>0</v>
      </c>
      <c r="BU105" s="78">
        <f>(M105*Conversions!Q$14+AQ105*Conversions!Q$15)/Conversions!$B$9</f>
        <v>0</v>
      </c>
      <c r="BV105" s="78">
        <f>(N105*Conversions!R$14+AR105*Conversions!R$15)/Conversions!$B$9</f>
        <v>0</v>
      </c>
      <c r="BW105" s="78">
        <f>(O105*Conversions!S$14+AS105*Conversions!S$15)/Conversions!$B$9</f>
        <v>0</v>
      </c>
      <c r="BX105" s="78">
        <f>(P105*Conversions!T$14+AT105*Conversions!T$15)/Conversions!$B$9</f>
        <v>0</v>
      </c>
      <c r="BY105" s="78">
        <f>(Q105*Conversions!U$14+AU105*Conversions!U$15)/Conversions!$B$9</f>
        <v>0</v>
      </c>
      <c r="BZ105" s="78">
        <f>(R105*Conversions!V$14+AV105*Conversions!V$15)/Conversions!$B$9</f>
        <v>0</v>
      </c>
      <c r="CA105" s="78">
        <f>(S105*Conversions!W$14+AW105*Conversions!W$15)/Conversions!$B$9</f>
        <v>0</v>
      </c>
      <c r="CB105" s="78">
        <f>(T105*Conversions!X$14+AX105*Conversions!X$15)/Conversions!$B$9</f>
        <v>0</v>
      </c>
      <c r="CC105" s="78">
        <f>(U105*Conversions!Y$14+AY105*Conversions!Y$15)/Conversions!$B$9</f>
        <v>0</v>
      </c>
      <c r="CD105" s="78">
        <f>(V105*Conversions!Z$14+AZ105*Conversions!Z$15)/Conversions!$B$9</f>
        <v>0</v>
      </c>
      <c r="CE105" s="78">
        <f>(W105*Conversions!AA$14+BA105*Conversions!AA$15)/Conversions!$B$9</f>
        <v>0</v>
      </c>
      <c r="CF105" s="78">
        <f>(X105*Conversions!AB$14+BB105*Conversions!AB$15)/Conversions!$B$9</f>
        <v>0</v>
      </c>
      <c r="CG105" s="78">
        <f>(Y105*Conversions!AC$14+BC105*Conversions!AC$15)/Conversions!$B$9</f>
        <v>0</v>
      </c>
      <c r="CH105" s="78">
        <f>(Z105*Conversions!AD$14+BD105*Conversions!AD$15)/Conversions!$B$9</f>
        <v>0</v>
      </c>
      <c r="CI105" s="78">
        <f>(AA105*Conversions!AE$14+BE105*Conversions!AE$15)/Conversions!$B$9</f>
        <v>0</v>
      </c>
      <c r="CJ105" s="78">
        <f>(AB105*Conversions!AF$14+BF105*Conversions!AF$15)/Conversions!$B$9</f>
        <v>0</v>
      </c>
      <c r="CK105" s="78">
        <f>(AC105*Conversions!AG$14+BG105*Conversions!AG$15)/Conversions!$B$9</f>
        <v>0</v>
      </c>
      <c r="CL105" s="78">
        <f>(AD105*Conversions!AH$14+BH105*Conversions!AH$15)/Conversions!$B$9</f>
        <v>0</v>
      </c>
      <c r="CM105" s="78">
        <f>(AE105*Conversions!AI$14+BI105*Conversions!AI$15)/Conversions!$B$9</f>
        <v>0</v>
      </c>
      <c r="CN105" s="78">
        <f>(AF105*Conversions!AJ$14+BJ105*Conversions!AJ$15)/Conversions!$B$9</f>
        <v>0</v>
      </c>
      <c r="CO105" s="78">
        <f>(AG105*Conversions!AK$14+BK105*Conversions!AK$15)/Conversions!$B$9</f>
        <v>0</v>
      </c>
      <c r="CP105" s="78">
        <f>(AH105*Conversions!AL$14+BL105*Conversions!AL$15)/Conversions!$B$9</f>
        <v>0</v>
      </c>
      <c r="CQ105" s="79">
        <f>(AI105*Conversions!AM$14+BM105*Conversions!AM$15)/Conversions!$B$9</f>
        <v>0</v>
      </c>
    </row>
    <row r="107" spans="2:95" ht="21" thickBot="1">
      <c r="B107" s="314" t="s">
        <v>95</v>
      </c>
      <c r="C107" s="314"/>
      <c r="D107" s="314"/>
      <c r="E107" s="314"/>
    </row>
    <row r="108" spans="2:95" ht="17.100000000000001" thickTop="1">
      <c r="F108" s="311" t="s">
        <v>80</v>
      </c>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312"/>
      <c r="AE108" s="312"/>
      <c r="AF108" s="312"/>
      <c r="AG108" s="312"/>
      <c r="AH108" s="312"/>
      <c r="AI108" s="313"/>
      <c r="AJ108" s="312" t="s">
        <v>81</v>
      </c>
      <c r="AK108" s="312"/>
      <c r="AL108" s="312"/>
      <c r="AM108" s="312"/>
      <c r="AN108" s="312"/>
      <c r="AO108" s="312"/>
      <c r="AP108" s="312"/>
      <c r="AQ108" s="312"/>
      <c r="AR108" s="312"/>
      <c r="AS108" s="312"/>
      <c r="AT108" s="312"/>
      <c r="AU108" s="312"/>
      <c r="AV108" s="312"/>
      <c r="AW108" s="312"/>
      <c r="AX108" s="312"/>
      <c r="AY108" s="312"/>
      <c r="AZ108" s="312"/>
      <c r="BA108" s="312"/>
      <c r="BB108" s="312"/>
      <c r="BC108" s="312"/>
      <c r="BD108" s="312"/>
      <c r="BE108" s="312"/>
      <c r="BF108" s="312"/>
      <c r="BG108" s="312"/>
      <c r="BH108" s="312"/>
      <c r="BI108" s="312"/>
      <c r="BJ108" s="312"/>
      <c r="BK108" s="312"/>
      <c r="BL108" s="312"/>
      <c r="BM108" s="313"/>
      <c r="BN108" s="311" t="s">
        <v>82</v>
      </c>
      <c r="BO108" s="312"/>
      <c r="BP108" s="312"/>
      <c r="BQ108" s="312"/>
      <c r="BR108" s="312"/>
      <c r="BS108" s="312"/>
      <c r="BT108" s="312"/>
      <c r="BU108" s="312"/>
      <c r="BV108" s="312"/>
      <c r="BW108" s="312"/>
      <c r="BX108" s="312"/>
      <c r="BY108" s="312"/>
      <c r="BZ108" s="312"/>
      <c r="CA108" s="312"/>
      <c r="CB108" s="312"/>
      <c r="CC108" s="312"/>
      <c r="CD108" s="312"/>
      <c r="CE108" s="312"/>
      <c r="CF108" s="312"/>
      <c r="CG108" s="312"/>
      <c r="CH108" s="312"/>
      <c r="CI108" s="312"/>
      <c r="CJ108" s="312"/>
      <c r="CK108" s="312"/>
      <c r="CL108" s="312"/>
      <c r="CM108" s="312"/>
      <c r="CN108" s="312"/>
      <c r="CO108" s="312"/>
      <c r="CP108" s="312"/>
      <c r="CQ108" s="313"/>
    </row>
    <row r="109" spans="2:95">
      <c r="E109" s="59" t="s">
        <v>91</v>
      </c>
      <c r="F109" s="71">
        <v>2021</v>
      </c>
      <c r="G109" s="14">
        <v>2022</v>
      </c>
      <c r="H109" s="14">
        <v>2023</v>
      </c>
      <c r="I109" s="14">
        <v>2024</v>
      </c>
      <c r="J109" s="14">
        <v>2025</v>
      </c>
      <c r="K109" s="14">
        <v>2026</v>
      </c>
      <c r="L109" s="14">
        <v>2027</v>
      </c>
      <c r="M109" s="14">
        <v>2028</v>
      </c>
      <c r="N109" s="14">
        <v>2029</v>
      </c>
      <c r="O109" s="14">
        <v>2030</v>
      </c>
      <c r="P109" s="14">
        <v>2031</v>
      </c>
      <c r="Q109" s="14">
        <v>2032</v>
      </c>
      <c r="R109" s="14">
        <v>2033</v>
      </c>
      <c r="S109" s="14">
        <v>2034</v>
      </c>
      <c r="T109" s="14">
        <v>2035</v>
      </c>
      <c r="U109" s="14">
        <v>2036</v>
      </c>
      <c r="V109" s="14">
        <v>2037</v>
      </c>
      <c r="W109" s="14">
        <v>2038</v>
      </c>
      <c r="X109" s="14">
        <v>2039</v>
      </c>
      <c r="Y109" s="14">
        <v>2040</v>
      </c>
      <c r="Z109" s="14">
        <v>2041</v>
      </c>
      <c r="AA109" s="14">
        <v>2042</v>
      </c>
      <c r="AB109" s="14">
        <v>2043</v>
      </c>
      <c r="AC109" s="14">
        <v>2044</v>
      </c>
      <c r="AD109" s="14">
        <v>2045</v>
      </c>
      <c r="AE109" s="14">
        <v>2046</v>
      </c>
      <c r="AF109" s="14">
        <v>2047</v>
      </c>
      <c r="AG109" s="14">
        <v>2048</v>
      </c>
      <c r="AH109" s="14">
        <v>2049</v>
      </c>
      <c r="AI109" s="72">
        <v>2050</v>
      </c>
      <c r="AJ109" s="14">
        <v>2021</v>
      </c>
      <c r="AK109" s="14">
        <v>2022</v>
      </c>
      <c r="AL109" s="14">
        <v>2023</v>
      </c>
      <c r="AM109" s="14">
        <v>2024</v>
      </c>
      <c r="AN109" s="14">
        <v>2025</v>
      </c>
      <c r="AO109" s="14">
        <v>2026</v>
      </c>
      <c r="AP109" s="14">
        <v>2027</v>
      </c>
      <c r="AQ109" s="14">
        <v>2028</v>
      </c>
      <c r="AR109" s="14">
        <v>2029</v>
      </c>
      <c r="AS109" s="14">
        <v>2030</v>
      </c>
      <c r="AT109" s="14">
        <v>2031</v>
      </c>
      <c r="AU109" s="14">
        <v>2032</v>
      </c>
      <c r="AV109" s="14">
        <v>2033</v>
      </c>
      <c r="AW109" s="14">
        <v>2034</v>
      </c>
      <c r="AX109" s="14">
        <v>2035</v>
      </c>
      <c r="AY109" s="14">
        <v>2036</v>
      </c>
      <c r="AZ109" s="14">
        <v>2037</v>
      </c>
      <c r="BA109" s="14">
        <v>2038</v>
      </c>
      <c r="BB109" s="14">
        <v>2039</v>
      </c>
      <c r="BC109" s="14">
        <v>2040</v>
      </c>
      <c r="BD109" s="14">
        <v>2041</v>
      </c>
      <c r="BE109" s="14">
        <v>2042</v>
      </c>
      <c r="BF109" s="14">
        <v>2043</v>
      </c>
      <c r="BG109" s="14">
        <v>2044</v>
      </c>
      <c r="BH109" s="14">
        <v>2045</v>
      </c>
      <c r="BI109" s="14">
        <v>2046</v>
      </c>
      <c r="BJ109" s="14">
        <v>2047</v>
      </c>
      <c r="BK109" s="14">
        <v>2048</v>
      </c>
      <c r="BL109" s="14">
        <v>2049</v>
      </c>
      <c r="BM109" s="72">
        <v>2050</v>
      </c>
      <c r="BN109" s="71">
        <v>2021</v>
      </c>
      <c r="BO109" s="14">
        <v>2022</v>
      </c>
      <c r="BP109" s="14">
        <v>2023</v>
      </c>
      <c r="BQ109" s="14">
        <v>2024</v>
      </c>
      <c r="BR109" s="14">
        <v>2025</v>
      </c>
      <c r="BS109" s="14">
        <v>2026</v>
      </c>
      <c r="BT109" s="14">
        <v>2027</v>
      </c>
      <c r="BU109" s="14">
        <v>2028</v>
      </c>
      <c r="BV109" s="14">
        <v>2029</v>
      </c>
      <c r="BW109" s="14">
        <v>2030</v>
      </c>
      <c r="BX109" s="14">
        <v>2031</v>
      </c>
      <c r="BY109" s="14">
        <v>2032</v>
      </c>
      <c r="BZ109" s="14">
        <v>2033</v>
      </c>
      <c r="CA109" s="14">
        <v>2034</v>
      </c>
      <c r="CB109" s="14">
        <v>2035</v>
      </c>
      <c r="CC109" s="14">
        <v>2036</v>
      </c>
      <c r="CD109" s="14">
        <v>2037</v>
      </c>
      <c r="CE109" s="14">
        <v>2038</v>
      </c>
      <c r="CF109" s="14">
        <v>2039</v>
      </c>
      <c r="CG109" s="14">
        <v>2040</v>
      </c>
      <c r="CH109" s="14">
        <v>2041</v>
      </c>
      <c r="CI109" s="14">
        <v>2042</v>
      </c>
      <c r="CJ109" s="14">
        <v>2043</v>
      </c>
      <c r="CK109" s="14">
        <v>2044</v>
      </c>
      <c r="CL109" s="14">
        <v>2045</v>
      </c>
      <c r="CM109" s="14">
        <v>2046</v>
      </c>
      <c r="CN109" s="14">
        <v>2047</v>
      </c>
      <c r="CO109" s="14">
        <v>2048</v>
      </c>
      <c r="CP109" s="14">
        <v>2049</v>
      </c>
      <c r="CQ109" s="72">
        <v>2050</v>
      </c>
    </row>
    <row r="110" spans="2:95" s="11" customFormat="1" ht="17.100000000000001" thickBot="1">
      <c r="E110" s="84" t="s">
        <v>94</v>
      </c>
      <c r="F110" s="118">
        <f>F105</f>
        <v>0</v>
      </c>
      <c r="G110" s="115">
        <f>F110+G105</f>
        <v>0</v>
      </c>
      <c r="H110" s="115">
        <f t="shared" ref="H110:AI110" si="145">G110+H105</f>
        <v>0</v>
      </c>
      <c r="I110" s="115">
        <f t="shared" si="145"/>
        <v>0</v>
      </c>
      <c r="J110" s="115">
        <f t="shared" si="145"/>
        <v>0</v>
      </c>
      <c r="K110" s="115">
        <f t="shared" si="145"/>
        <v>0</v>
      </c>
      <c r="L110" s="115">
        <f t="shared" si="145"/>
        <v>0</v>
      </c>
      <c r="M110" s="115">
        <f t="shared" si="145"/>
        <v>0</v>
      </c>
      <c r="N110" s="115">
        <f t="shared" si="145"/>
        <v>0</v>
      </c>
      <c r="O110" s="115">
        <f t="shared" si="145"/>
        <v>0</v>
      </c>
      <c r="P110" s="115">
        <f t="shared" si="145"/>
        <v>0</v>
      </c>
      <c r="Q110" s="115">
        <f t="shared" si="145"/>
        <v>0</v>
      </c>
      <c r="R110" s="115">
        <f t="shared" si="145"/>
        <v>0</v>
      </c>
      <c r="S110" s="115">
        <f t="shared" si="145"/>
        <v>0</v>
      </c>
      <c r="T110" s="115">
        <f t="shared" si="145"/>
        <v>0</v>
      </c>
      <c r="U110" s="115">
        <f t="shared" si="145"/>
        <v>0</v>
      </c>
      <c r="V110" s="115">
        <f t="shared" si="145"/>
        <v>0</v>
      </c>
      <c r="W110" s="115">
        <f t="shared" si="145"/>
        <v>0</v>
      </c>
      <c r="X110" s="115">
        <f t="shared" si="145"/>
        <v>0</v>
      </c>
      <c r="Y110" s="115">
        <f t="shared" si="145"/>
        <v>0</v>
      </c>
      <c r="Z110" s="115">
        <f t="shared" si="145"/>
        <v>0</v>
      </c>
      <c r="AA110" s="115">
        <f t="shared" si="145"/>
        <v>0</v>
      </c>
      <c r="AB110" s="115">
        <f t="shared" si="145"/>
        <v>0</v>
      </c>
      <c r="AC110" s="115">
        <f t="shared" si="145"/>
        <v>0</v>
      </c>
      <c r="AD110" s="115">
        <f t="shared" si="145"/>
        <v>0</v>
      </c>
      <c r="AE110" s="115">
        <f t="shared" si="145"/>
        <v>0</v>
      </c>
      <c r="AF110" s="115">
        <f t="shared" si="145"/>
        <v>0</v>
      </c>
      <c r="AG110" s="115">
        <f t="shared" si="145"/>
        <v>0</v>
      </c>
      <c r="AH110" s="115">
        <f t="shared" si="145"/>
        <v>0</v>
      </c>
      <c r="AI110" s="116">
        <f t="shared" si="145"/>
        <v>0</v>
      </c>
      <c r="AJ110" s="85">
        <f>AJ105</f>
        <v>0</v>
      </c>
      <c r="AK110" s="86">
        <f>AJ110+AK105</f>
        <v>0</v>
      </c>
      <c r="AL110" s="86">
        <f t="shared" ref="AL110" si="146">AK110+AL105</f>
        <v>0</v>
      </c>
      <c r="AM110" s="86">
        <f t="shared" ref="AM110" si="147">AL110+AM105</f>
        <v>0</v>
      </c>
      <c r="AN110" s="86">
        <f t="shared" ref="AN110" si="148">AM110+AN105</f>
        <v>0</v>
      </c>
      <c r="AO110" s="86">
        <f t="shared" ref="AO110" si="149">AN110+AO105</f>
        <v>0</v>
      </c>
      <c r="AP110" s="86">
        <f>AO110+AP105</f>
        <v>0</v>
      </c>
      <c r="AQ110" s="86">
        <f t="shared" ref="AQ110" si="150">AP110+AQ105</f>
        <v>0</v>
      </c>
      <c r="AR110" s="86">
        <f t="shared" ref="AR110" si="151">AQ110+AR105</f>
        <v>0</v>
      </c>
      <c r="AS110" s="86">
        <f t="shared" ref="AS110" si="152">AR110+AS105</f>
        <v>0</v>
      </c>
      <c r="AT110" s="86">
        <f t="shared" ref="AT110" si="153">AS110+AT105</f>
        <v>0</v>
      </c>
      <c r="AU110" s="86">
        <f t="shared" ref="AU110" si="154">AT110+AU105</f>
        <v>0</v>
      </c>
      <c r="AV110" s="86">
        <f t="shared" ref="AV110" si="155">AU110+AV105</f>
        <v>0</v>
      </c>
      <c r="AW110" s="86">
        <f t="shared" ref="AW110" si="156">AV110+AW105</f>
        <v>0</v>
      </c>
      <c r="AX110" s="86">
        <f t="shared" ref="AX110" si="157">AW110+AX105</f>
        <v>0</v>
      </c>
      <c r="AY110" s="86">
        <f t="shared" ref="AY110" si="158">AX110+AY105</f>
        <v>0</v>
      </c>
      <c r="AZ110" s="86">
        <f t="shared" ref="AZ110" si="159">AY110+AZ105</f>
        <v>0</v>
      </c>
      <c r="BA110" s="86">
        <f t="shared" ref="BA110" si="160">AZ110+BA105</f>
        <v>0</v>
      </c>
      <c r="BB110" s="86">
        <f t="shared" ref="BB110" si="161">BA110+BB105</f>
        <v>0</v>
      </c>
      <c r="BC110" s="86">
        <f t="shared" ref="BC110" si="162">BB110+BC105</f>
        <v>0</v>
      </c>
      <c r="BD110" s="86">
        <f t="shared" ref="BD110" si="163">BC110+BD105</f>
        <v>0</v>
      </c>
      <c r="BE110" s="86">
        <f t="shared" ref="BE110" si="164">BD110+BE105</f>
        <v>0</v>
      </c>
      <c r="BF110" s="86">
        <f t="shared" ref="BF110" si="165">BE110+BF105</f>
        <v>0</v>
      </c>
      <c r="BG110" s="86">
        <f t="shared" ref="BG110" si="166">BF110+BG105</f>
        <v>0</v>
      </c>
      <c r="BH110" s="86">
        <f t="shared" ref="BH110" si="167">BG110+BH105</f>
        <v>0</v>
      </c>
      <c r="BI110" s="86">
        <f t="shared" ref="BI110" si="168">BH110+BI105</f>
        <v>0</v>
      </c>
      <c r="BJ110" s="86">
        <f t="shared" ref="BJ110" si="169">BI110+BJ105</f>
        <v>0</v>
      </c>
      <c r="BK110" s="86">
        <f t="shared" ref="BK110" si="170">BJ110+BK105</f>
        <v>0</v>
      </c>
      <c r="BL110" s="86">
        <f t="shared" ref="BL110" si="171">BK110+BL105</f>
        <v>0</v>
      </c>
      <c r="BM110" s="87">
        <f t="shared" ref="BM110" si="172">BL110+BM105</f>
        <v>0</v>
      </c>
      <c r="BN110" s="77">
        <f>(F110*1000000*Conversions!J$14+AJ110*Conversions!J$15)/Conversions!$B$9</f>
        <v>0</v>
      </c>
      <c r="BO110" s="78">
        <f>(G110*1000000*Conversions!K$14+AK110*Conversions!K$15)/Conversions!$B$9</f>
        <v>0</v>
      </c>
      <c r="BP110" s="78">
        <f>(H110*1000000*Conversions!L$14+AL110*Conversions!L$15)/Conversions!$B$9</f>
        <v>0</v>
      </c>
      <c r="BQ110" s="78">
        <f>(I110*1000000*Conversions!M$14+AM110*Conversions!M$15)/Conversions!$B$9</f>
        <v>0</v>
      </c>
      <c r="BR110" s="78">
        <f>(J110*1000000*Conversions!N$14+AN110*Conversions!N$15)/Conversions!$B$9</f>
        <v>0</v>
      </c>
      <c r="BS110" s="78">
        <f>(K110*1000000*Conversions!O$14+AO110*Conversions!O$15)/Conversions!$B$9</f>
        <v>0</v>
      </c>
      <c r="BT110" s="78">
        <f>(L110*1000000*Conversions!P$14+AP110*Conversions!P$15)/Conversions!$B$9</f>
        <v>0</v>
      </c>
      <c r="BU110" s="78">
        <f>(M110*1000000*Conversions!Q$14+AQ110*Conversions!Q$15)/Conversions!$B$9</f>
        <v>0</v>
      </c>
      <c r="BV110" s="78">
        <f>(N110*1000000*Conversions!R$14+AR110*Conversions!R$15)/Conversions!$B$9</f>
        <v>0</v>
      </c>
      <c r="BW110" s="78">
        <f>(O110*1000000*Conversions!S$14+AS110*Conversions!S$15)/Conversions!$B$9</f>
        <v>0</v>
      </c>
      <c r="BX110" s="78">
        <f>(P110*1000000*Conversions!T$14+AT110*Conversions!T$15)/Conversions!$B$9</f>
        <v>0</v>
      </c>
      <c r="BY110" s="78">
        <f>(Q110*1000000*Conversions!U$14+AU110*Conversions!U$15)/Conversions!$B$9</f>
        <v>0</v>
      </c>
      <c r="BZ110" s="78">
        <f>(R110*1000000*Conversions!V$14+AV110*Conversions!V$15)/Conversions!$B$9</f>
        <v>0</v>
      </c>
      <c r="CA110" s="78">
        <f>(S110*1000000*Conversions!W$14+AW110*Conversions!W$15)/Conversions!$B$9</f>
        <v>0</v>
      </c>
      <c r="CB110" s="78">
        <f>(T110*1000000*Conversions!X$14+AX110*Conversions!X$15)/Conversions!$B$9</f>
        <v>0</v>
      </c>
      <c r="CC110" s="78">
        <f>(U110*1000000*Conversions!Y$14+AY110*Conversions!Y$15)/Conversions!$B$9</f>
        <v>0</v>
      </c>
      <c r="CD110" s="78">
        <f>(V110*1000000*Conversions!Z$14+AZ110*Conversions!Z$15)/Conversions!$B$9</f>
        <v>0</v>
      </c>
      <c r="CE110" s="78">
        <f>(W110*1000000*Conversions!AA$14+BA110*Conversions!AA$15)/Conversions!$B$9</f>
        <v>0</v>
      </c>
      <c r="CF110" s="78">
        <f>(X110*1000000*Conversions!AB$14+BB110*Conversions!AB$15)/Conversions!$B$9</f>
        <v>0</v>
      </c>
      <c r="CG110" s="78">
        <f>(Y110*1000000*Conversions!AC$14+BC110*Conversions!AC$15)/Conversions!$B$9</f>
        <v>0</v>
      </c>
      <c r="CH110" s="78">
        <f>(Z110*1000000*Conversions!AD$14+BD110*Conversions!AD$15)/Conversions!$B$9</f>
        <v>0</v>
      </c>
      <c r="CI110" s="78">
        <f>(AA110*1000000*Conversions!AE$14+BE110*Conversions!AE$15)/Conversions!$B$9</f>
        <v>0</v>
      </c>
      <c r="CJ110" s="78">
        <f>(AB110*1000000*Conversions!AF$14+BF110*Conversions!AF$15)/Conversions!$B$9</f>
        <v>0</v>
      </c>
      <c r="CK110" s="78">
        <f>(AC110*1000000*Conversions!AG$14+BG110*Conversions!AG$15)/Conversions!$B$9</f>
        <v>0</v>
      </c>
      <c r="CL110" s="78">
        <f>(AD110*1000000*Conversions!AH$14+BH110*Conversions!AH$15)/Conversions!$B$9</f>
        <v>0</v>
      </c>
      <c r="CM110" s="78">
        <f>(AE110*1000000*Conversions!AI$14+BI110*Conversions!AI$15)/Conversions!$B$9</f>
        <v>0</v>
      </c>
      <c r="CN110" s="78">
        <f>(AF110*1000000*Conversions!AJ$14+BJ110*Conversions!AJ$15)/Conversions!$B$9</f>
        <v>0</v>
      </c>
      <c r="CO110" s="78">
        <f>(AG110*1000000*Conversions!AK$14+BK110*Conversions!AK$15)/Conversions!$B$9</f>
        <v>0</v>
      </c>
      <c r="CP110" s="78">
        <f>(AH110*1000000*Conversions!AL$14+BL110*Conversions!AL$15)/Conversions!$B$9</f>
        <v>0</v>
      </c>
      <c r="CQ110" s="79">
        <f>(AI110*1000000*Conversions!AM$14+BM110*Conversions!AM$15)/Conversions!$B$9</f>
        <v>0</v>
      </c>
    </row>
    <row r="111" spans="2:95" s="11" customFormat="1">
      <c r="E111" s="84"/>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75"/>
      <c r="BO111" s="75"/>
      <c r="BP111" s="75"/>
      <c r="BQ111" s="75"/>
      <c r="BR111" s="75"/>
      <c r="BS111" s="7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row>
    <row r="112" spans="2:95">
      <c r="B112" s="252" t="s">
        <v>125</v>
      </c>
      <c r="C112" s="252"/>
      <c r="D112" s="252"/>
      <c r="E112" s="252"/>
      <c r="F112" s="253"/>
      <c r="G112" s="253"/>
    </row>
    <row r="114" spans="2:95" ht="21" thickBot="1">
      <c r="B114" s="314" t="s">
        <v>116</v>
      </c>
      <c r="C114" s="314"/>
      <c r="D114" s="314"/>
      <c r="E114" s="314"/>
    </row>
    <row r="115" spans="2:95" ht="17.100000000000001" thickTop="1">
      <c r="F115" s="311" t="s">
        <v>80</v>
      </c>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312"/>
      <c r="AF115" s="312"/>
      <c r="AG115" s="312"/>
      <c r="AH115" s="312"/>
      <c r="AI115" s="313"/>
      <c r="AJ115" s="311" t="s">
        <v>81</v>
      </c>
      <c r="AK115" s="312"/>
      <c r="AL115" s="312"/>
      <c r="AM115" s="312"/>
      <c r="AN115" s="312"/>
      <c r="AO115" s="312"/>
      <c r="AP115" s="312"/>
      <c r="AQ115" s="312"/>
      <c r="AR115" s="312"/>
      <c r="AS115" s="312"/>
      <c r="AT115" s="312"/>
      <c r="AU115" s="312"/>
      <c r="AV115" s="312"/>
      <c r="AW115" s="312"/>
      <c r="AX115" s="312"/>
      <c r="AY115" s="312"/>
      <c r="AZ115" s="312"/>
      <c r="BA115" s="312"/>
      <c r="BB115" s="312"/>
      <c r="BC115" s="312"/>
      <c r="BD115" s="312"/>
      <c r="BE115" s="312"/>
      <c r="BF115" s="312"/>
      <c r="BG115" s="312"/>
      <c r="BH115" s="312"/>
      <c r="BI115" s="312"/>
      <c r="BJ115" s="312"/>
      <c r="BK115" s="312"/>
      <c r="BL115" s="312"/>
      <c r="BM115" s="313"/>
      <c r="BN115" s="311" t="s">
        <v>82</v>
      </c>
      <c r="BO115" s="312"/>
      <c r="BP115" s="312"/>
      <c r="BQ115" s="312"/>
      <c r="BR115" s="312"/>
      <c r="BS115" s="312"/>
      <c r="BT115" s="312"/>
      <c r="BU115" s="312"/>
      <c r="BV115" s="312"/>
      <c r="BW115" s="312"/>
      <c r="BX115" s="312"/>
      <c r="BY115" s="312"/>
      <c r="BZ115" s="312"/>
      <c r="CA115" s="312"/>
      <c r="CB115" s="312"/>
      <c r="CC115" s="312"/>
      <c r="CD115" s="312"/>
      <c r="CE115" s="312"/>
      <c r="CF115" s="312"/>
      <c r="CG115" s="312"/>
      <c r="CH115" s="312"/>
      <c r="CI115" s="312"/>
      <c r="CJ115" s="312"/>
      <c r="CK115" s="312"/>
      <c r="CL115" s="312"/>
      <c r="CM115" s="312"/>
      <c r="CN115" s="312"/>
      <c r="CO115" s="312"/>
      <c r="CP115" s="312"/>
      <c r="CQ115" s="313"/>
    </row>
    <row r="116" spans="2:95">
      <c r="E116" s="59" t="s">
        <v>91</v>
      </c>
      <c r="F116" s="71">
        <v>2021</v>
      </c>
      <c r="G116" s="14">
        <v>2022</v>
      </c>
      <c r="H116" s="14">
        <v>2023</v>
      </c>
      <c r="I116" s="14">
        <v>2024</v>
      </c>
      <c r="J116" s="14">
        <v>2025</v>
      </c>
      <c r="K116" s="14">
        <v>2026</v>
      </c>
      <c r="L116" s="14">
        <v>2027</v>
      </c>
      <c r="M116" s="14">
        <v>2028</v>
      </c>
      <c r="N116" s="14">
        <v>2029</v>
      </c>
      <c r="O116" s="14">
        <v>2030</v>
      </c>
      <c r="P116" s="14">
        <v>2031</v>
      </c>
      <c r="Q116" s="14">
        <v>2032</v>
      </c>
      <c r="R116" s="14">
        <v>2033</v>
      </c>
      <c r="S116" s="14">
        <v>2034</v>
      </c>
      <c r="T116" s="14">
        <v>2035</v>
      </c>
      <c r="U116" s="14">
        <v>2036</v>
      </c>
      <c r="V116" s="14">
        <v>2037</v>
      </c>
      <c r="W116" s="14">
        <v>2038</v>
      </c>
      <c r="X116" s="14">
        <v>2039</v>
      </c>
      <c r="Y116" s="14">
        <v>2040</v>
      </c>
      <c r="Z116" s="14">
        <v>2041</v>
      </c>
      <c r="AA116" s="14">
        <v>2042</v>
      </c>
      <c r="AB116" s="14">
        <v>2043</v>
      </c>
      <c r="AC116" s="14">
        <v>2044</v>
      </c>
      <c r="AD116" s="14">
        <v>2045</v>
      </c>
      <c r="AE116" s="14">
        <v>2046</v>
      </c>
      <c r="AF116" s="14">
        <v>2047</v>
      </c>
      <c r="AG116" s="14">
        <v>2048</v>
      </c>
      <c r="AH116" s="14">
        <v>2049</v>
      </c>
      <c r="AI116" s="72">
        <v>2050</v>
      </c>
      <c r="AJ116" s="71">
        <v>2021</v>
      </c>
      <c r="AK116" s="14">
        <v>2022</v>
      </c>
      <c r="AL116" s="14">
        <v>2023</v>
      </c>
      <c r="AM116" s="14">
        <v>2024</v>
      </c>
      <c r="AN116" s="14">
        <v>2025</v>
      </c>
      <c r="AO116" s="14">
        <v>2026</v>
      </c>
      <c r="AP116" s="14">
        <v>2027</v>
      </c>
      <c r="AQ116" s="14">
        <v>2028</v>
      </c>
      <c r="AR116" s="14">
        <v>2029</v>
      </c>
      <c r="AS116" s="14">
        <v>2030</v>
      </c>
      <c r="AT116" s="14">
        <v>2031</v>
      </c>
      <c r="AU116" s="14">
        <v>2032</v>
      </c>
      <c r="AV116" s="14">
        <v>2033</v>
      </c>
      <c r="AW116" s="14">
        <v>2034</v>
      </c>
      <c r="AX116" s="14">
        <v>2035</v>
      </c>
      <c r="AY116" s="14">
        <v>2036</v>
      </c>
      <c r="AZ116" s="14">
        <v>2037</v>
      </c>
      <c r="BA116" s="14">
        <v>2038</v>
      </c>
      <c r="BB116" s="14">
        <v>2039</v>
      </c>
      <c r="BC116" s="14">
        <v>2040</v>
      </c>
      <c r="BD116" s="14">
        <v>2041</v>
      </c>
      <c r="BE116" s="14">
        <v>2042</v>
      </c>
      <c r="BF116" s="14">
        <v>2043</v>
      </c>
      <c r="BG116" s="14">
        <v>2044</v>
      </c>
      <c r="BH116" s="14">
        <v>2045</v>
      </c>
      <c r="BI116" s="14">
        <v>2046</v>
      </c>
      <c r="BJ116" s="14">
        <v>2047</v>
      </c>
      <c r="BK116" s="14">
        <v>2048</v>
      </c>
      <c r="BL116" s="14">
        <v>2049</v>
      </c>
      <c r="BM116" s="72">
        <v>2050</v>
      </c>
      <c r="BN116" s="71">
        <v>2021</v>
      </c>
      <c r="BO116" s="14">
        <v>2022</v>
      </c>
      <c r="BP116" s="14">
        <v>2023</v>
      </c>
      <c r="BQ116" s="14">
        <v>2024</v>
      </c>
      <c r="BR116" s="14">
        <v>2025</v>
      </c>
      <c r="BS116" s="14">
        <v>2026</v>
      </c>
      <c r="BT116" s="14">
        <v>2027</v>
      </c>
      <c r="BU116" s="14">
        <v>2028</v>
      </c>
      <c r="BV116" s="14">
        <v>2029</v>
      </c>
      <c r="BW116" s="14">
        <v>2030</v>
      </c>
      <c r="BX116" s="14">
        <v>2031</v>
      </c>
      <c r="BY116" s="14">
        <v>2032</v>
      </c>
      <c r="BZ116" s="14">
        <v>2033</v>
      </c>
      <c r="CA116" s="14">
        <v>2034</v>
      </c>
      <c r="CB116" s="14">
        <v>2035</v>
      </c>
      <c r="CC116" s="14">
        <v>2036</v>
      </c>
      <c r="CD116" s="14">
        <v>2037</v>
      </c>
      <c r="CE116" s="14">
        <v>2038</v>
      </c>
      <c r="CF116" s="14">
        <v>2039</v>
      </c>
      <c r="CG116" s="14">
        <v>2040</v>
      </c>
      <c r="CH116" s="14">
        <v>2041</v>
      </c>
      <c r="CI116" s="14">
        <v>2042</v>
      </c>
      <c r="CJ116" s="14">
        <v>2043</v>
      </c>
      <c r="CK116" s="14">
        <v>2044</v>
      </c>
      <c r="CL116" s="14">
        <v>2045</v>
      </c>
      <c r="CM116" s="14">
        <v>2046</v>
      </c>
      <c r="CN116" s="14">
        <v>2047</v>
      </c>
      <c r="CO116" s="14">
        <v>2048</v>
      </c>
      <c r="CP116" s="14">
        <v>2049</v>
      </c>
      <c r="CQ116" s="72">
        <v>2050</v>
      </c>
    </row>
    <row r="117" spans="2:95" s="11" customFormat="1" ht="17.100000000000001" thickBot="1">
      <c r="E117" s="84" t="s">
        <v>94</v>
      </c>
      <c r="F117" s="113">
        <f>IF(F116=$B$20,$B$18,0)</f>
        <v>0</v>
      </c>
      <c r="G117" s="114">
        <f>IF(G116=$B$20,$B$18,F117)</f>
        <v>0</v>
      </c>
      <c r="H117" s="114">
        <f t="shared" ref="H117:AI117" si="173">IF(H116=$B$20,$B$18,G117)</f>
        <v>0</v>
      </c>
      <c r="I117" s="86">
        <f t="shared" si="173"/>
        <v>0</v>
      </c>
      <c r="J117" s="86">
        <f t="shared" si="173"/>
        <v>0</v>
      </c>
      <c r="K117" s="86">
        <f t="shared" si="173"/>
        <v>0</v>
      </c>
      <c r="L117" s="86">
        <f t="shared" si="173"/>
        <v>0</v>
      </c>
      <c r="M117" s="86">
        <f t="shared" si="173"/>
        <v>0</v>
      </c>
      <c r="N117" s="86">
        <f t="shared" si="173"/>
        <v>0</v>
      </c>
      <c r="O117" s="86">
        <f t="shared" si="173"/>
        <v>0</v>
      </c>
      <c r="P117" s="86">
        <f t="shared" si="173"/>
        <v>0</v>
      </c>
      <c r="Q117" s="86">
        <f t="shared" si="173"/>
        <v>0</v>
      </c>
      <c r="R117" s="86">
        <f t="shared" si="173"/>
        <v>0</v>
      </c>
      <c r="S117" s="86">
        <f t="shared" si="173"/>
        <v>0</v>
      </c>
      <c r="T117" s="86">
        <f t="shared" si="173"/>
        <v>0</v>
      </c>
      <c r="U117" s="86">
        <f t="shared" si="173"/>
        <v>0</v>
      </c>
      <c r="V117" s="86">
        <f t="shared" si="173"/>
        <v>0</v>
      </c>
      <c r="W117" s="86">
        <f t="shared" si="173"/>
        <v>0</v>
      </c>
      <c r="X117" s="86">
        <f t="shared" si="173"/>
        <v>0</v>
      </c>
      <c r="Y117" s="86">
        <f t="shared" si="173"/>
        <v>0</v>
      </c>
      <c r="Z117" s="86">
        <f t="shared" si="173"/>
        <v>0</v>
      </c>
      <c r="AA117" s="86">
        <f t="shared" si="173"/>
        <v>0</v>
      </c>
      <c r="AB117" s="86">
        <f t="shared" si="173"/>
        <v>0</v>
      </c>
      <c r="AC117" s="86">
        <f t="shared" si="173"/>
        <v>0</v>
      </c>
      <c r="AD117" s="86">
        <f t="shared" si="173"/>
        <v>0</v>
      </c>
      <c r="AE117" s="86">
        <f t="shared" si="173"/>
        <v>0</v>
      </c>
      <c r="AF117" s="86">
        <f t="shared" si="173"/>
        <v>0</v>
      </c>
      <c r="AG117" s="86">
        <f t="shared" si="173"/>
        <v>0</v>
      </c>
      <c r="AH117" s="86">
        <f t="shared" si="173"/>
        <v>0</v>
      </c>
      <c r="AI117" s="87">
        <f t="shared" si="173"/>
        <v>0</v>
      </c>
      <c r="AJ117" s="113">
        <f>IF(AJ116=$B$20,$B$19,0)</f>
        <v>0</v>
      </c>
      <c r="AK117" s="114">
        <f t="shared" ref="AK117:BM117" si="174">IF(AK116=$B$20,$B$19,0)</f>
        <v>0</v>
      </c>
      <c r="AL117" s="114">
        <f t="shared" si="174"/>
        <v>0</v>
      </c>
      <c r="AM117" s="86">
        <f t="shared" si="174"/>
        <v>0</v>
      </c>
      <c r="AN117" s="86">
        <f t="shared" si="174"/>
        <v>0</v>
      </c>
      <c r="AO117" s="86">
        <f t="shared" si="174"/>
        <v>0</v>
      </c>
      <c r="AP117" s="86">
        <f t="shared" si="174"/>
        <v>0</v>
      </c>
      <c r="AQ117" s="86">
        <f t="shared" si="174"/>
        <v>0</v>
      </c>
      <c r="AR117" s="86">
        <f t="shared" si="174"/>
        <v>0</v>
      </c>
      <c r="AS117" s="86">
        <f t="shared" si="174"/>
        <v>0</v>
      </c>
      <c r="AT117" s="86">
        <f t="shared" si="174"/>
        <v>0</v>
      </c>
      <c r="AU117" s="86">
        <f t="shared" si="174"/>
        <v>0</v>
      </c>
      <c r="AV117" s="86">
        <f t="shared" si="174"/>
        <v>0</v>
      </c>
      <c r="AW117" s="86">
        <f t="shared" si="174"/>
        <v>0</v>
      </c>
      <c r="AX117" s="86">
        <f t="shared" si="174"/>
        <v>0</v>
      </c>
      <c r="AY117" s="86">
        <f t="shared" si="174"/>
        <v>0</v>
      </c>
      <c r="AZ117" s="86">
        <f t="shared" si="174"/>
        <v>0</v>
      </c>
      <c r="BA117" s="86">
        <f t="shared" si="174"/>
        <v>0</v>
      </c>
      <c r="BB117" s="86">
        <f t="shared" si="174"/>
        <v>0</v>
      </c>
      <c r="BC117" s="86">
        <f t="shared" si="174"/>
        <v>0</v>
      </c>
      <c r="BD117" s="86">
        <f t="shared" si="174"/>
        <v>0</v>
      </c>
      <c r="BE117" s="86">
        <f t="shared" si="174"/>
        <v>0</v>
      </c>
      <c r="BF117" s="86">
        <f t="shared" si="174"/>
        <v>0</v>
      </c>
      <c r="BG117" s="86">
        <f t="shared" si="174"/>
        <v>0</v>
      </c>
      <c r="BH117" s="86">
        <f t="shared" si="174"/>
        <v>0</v>
      </c>
      <c r="BI117" s="86">
        <f t="shared" si="174"/>
        <v>0</v>
      </c>
      <c r="BJ117" s="86">
        <f t="shared" si="174"/>
        <v>0</v>
      </c>
      <c r="BK117" s="86">
        <f t="shared" si="174"/>
        <v>0</v>
      </c>
      <c r="BL117" s="86">
        <f t="shared" si="174"/>
        <v>0</v>
      </c>
      <c r="BM117" s="87">
        <f t="shared" si="174"/>
        <v>0</v>
      </c>
      <c r="BN117" s="77">
        <f>(F117*Conversions!J$14+AJ117*Conversions!J$15)/Conversions!$B$9</f>
        <v>0</v>
      </c>
      <c r="BO117" s="78">
        <f>(G117*Conversions!K$14+AK117*Conversions!K$15)/Conversions!$B$9</f>
        <v>0</v>
      </c>
      <c r="BP117" s="78">
        <f>(H117*Conversions!L$14+AL117*Conversions!L$15)/Conversions!$B$9</f>
        <v>0</v>
      </c>
      <c r="BQ117" s="78">
        <f>(I117*Conversions!M$14+AM117*Conversions!M$15)/Conversions!$B$9</f>
        <v>0</v>
      </c>
      <c r="BR117" s="78">
        <f>(J117*Conversions!N$14+AN117*Conversions!N$15)/Conversions!$B$9</f>
        <v>0</v>
      </c>
      <c r="BS117" s="78">
        <f>(K117*Conversions!O$14+AO117*Conversions!O$15)/Conversions!$B$9</f>
        <v>0</v>
      </c>
      <c r="BT117" s="78">
        <f>(L117*Conversions!P$14+AP117*Conversions!P$15)/Conversions!$B$9</f>
        <v>0</v>
      </c>
      <c r="BU117" s="78">
        <f>(M117*Conversions!Q$14+AQ117*Conversions!Q$15)/Conversions!$B$9</f>
        <v>0</v>
      </c>
      <c r="BV117" s="78">
        <f>(N117*Conversions!R$14+AR117*Conversions!R$15)/Conversions!$B$9</f>
        <v>0</v>
      </c>
      <c r="BW117" s="78">
        <f>(O117*Conversions!S$14+AS117*Conversions!S$15)/Conversions!$B$9</f>
        <v>0</v>
      </c>
      <c r="BX117" s="78">
        <f>(P117*Conversions!T$14+AT117*Conversions!T$15)/Conversions!$B$9</f>
        <v>0</v>
      </c>
      <c r="BY117" s="78">
        <f>(Q117*Conversions!U$14+AU117*Conversions!U$15)/Conversions!$B$9</f>
        <v>0</v>
      </c>
      <c r="BZ117" s="78">
        <f>(R117*Conversions!V$14+AV117*Conversions!V$15)/Conversions!$B$9</f>
        <v>0</v>
      </c>
      <c r="CA117" s="78">
        <f>(S117*Conversions!W$14+AW117*Conversions!W$15)/Conversions!$B$9</f>
        <v>0</v>
      </c>
      <c r="CB117" s="78">
        <f>(T117*Conversions!X$14+AX117*Conversions!X$15)/Conversions!$B$9</f>
        <v>0</v>
      </c>
      <c r="CC117" s="78">
        <f>(U117*Conversions!Y$14+AY117*Conversions!Y$15)/Conversions!$B$9</f>
        <v>0</v>
      </c>
      <c r="CD117" s="78">
        <f>(V117*Conversions!Z$14+AZ117*Conversions!Z$15)/Conversions!$B$9</f>
        <v>0</v>
      </c>
      <c r="CE117" s="78">
        <f>(W117*Conversions!AA$14+BA117*Conversions!AA$15)/Conversions!$B$9</f>
        <v>0</v>
      </c>
      <c r="CF117" s="78">
        <f>(X117*Conversions!AB$14+BB117*Conversions!AB$15)/Conversions!$B$9</f>
        <v>0</v>
      </c>
      <c r="CG117" s="78">
        <f>(Y117*Conversions!AC$14+BC117*Conversions!AC$15)/Conversions!$B$9</f>
        <v>0</v>
      </c>
      <c r="CH117" s="78">
        <f>(Z117*Conversions!AD$14+BD117*Conversions!AD$15)/Conversions!$B$9</f>
        <v>0</v>
      </c>
      <c r="CI117" s="78">
        <f>(AA117*Conversions!AE$14+BE117*Conversions!AE$15)/Conversions!$B$9</f>
        <v>0</v>
      </c>
      <c r="CJ117" s="78">
        <f>(AB117*Conversions!AF$14+BF117*Conversions!AF$15)/Conversions!$B$9</f>
        <v>0</v>
      </c>
      <c r="CK117" s="78">
        <f>(AC117*Conversions!AG$14+BG117*Conversions!AG$15)/Conversions!$B$9</f>
        <v>0</v>
      </c>
      <c r="CL117" s="78">
        <f>(AD117*Conversions!AH$14+BH117*Conversions!AH$15)/Conversions!$B$9</f>
        <v>0</v>
      </c>
      <c r="CM117" s="78">
        <f>(AE117*Conversions!AI$14+BI117*Conversions!AI$15)/Conversions!$B$9</f>
        <v>0</v>
      </c>
      <c r="CN117" s="78">
        <f>(AF117*Conversions!AJ$14+BJ117*Conversions!AJ$15)/Conversions!$B$9</f>
        <v>0</v>
      </c>
      <c r="CO117" s="78">
        <f>(AG117*Conversions!AK$14+BK117*Conversions!AK$15)/Conversions!$B$9</f>
        <v>0</v>
      </c>
      <c r="CP117" s="78">
        <f>(AH117*Conversions!AL$14+BL117*Conversions!AL$15)/Conversions!$B$9</f>
        <v>0</v>
      </c>
      <c r="CQ117" s="79">
        <f>(AI117*Conversions!AM$14+BM117*Conversions!AM$15)/Conversions!$B$9</f>
        <v>0</v>
      </c>
    </row>
    <row r="119" spans="2:95" ht="21" thickBot="1">
      <c r="B119" s="314" t="s">
        <v>95</v>
      </c>
      <c r="C119" s="314"/>
      <c r="D119" s="314"/>
      <c r="E119" s="314"/>
    </row>
    <row r="120" spans="2:95" ht="17.100000000000001" thickTop="1">
      <c r="F120" s="311" t="s">
        <v>80</v>
      </c>
      <c r="G120" s="312"/>
      <c r="H120" s="312"/>
      <c r="I120" s="312"/>
      <c r="J120" s="312"/>
      <c r="K120" s="312"/>
      <c r="L120" s="312"/>
      <c r="M120" s="312"/>
      <c r="N120" s="312"/>
      <c r="O120" s="312"/>
      <c r="P120" s="312"/>
      <c r="Q120" s="312"/>
      <c r="R120" s="312"/>
      <c r="S120" s="312"/>
      <c r="T120" s="312"/>
      <c r="U120" s="312"/>
      <c r="V120" s="312"/>
      <c r="W120" s="312"/>
      <c r="X120" s="312"/>
      <c r="Y120" s="312"/>
      <c r="Z120" s="312"/>
      <c r="AA120" s="312"/>
      <c r="AB120" s="312"/>
      <c r="AC120" s="312"/>
      <c r="AD120" s="312"/>
      <c r="AE120" s="312"/>
      <c r="AF120" s="312"/>
      <c r="AG120" s="312"/>
      <c r="AH120" s="312"/>
      <c r="AI120" s="313"/>
      <c r="AJ120" s="312" t="s">
        <v>81</v>
      </c>
      <c r="AK120" s="312"/>
      <c r="AL120" s="312"/>
      <c r="AM120" s="312"/>
      <c r="AN120" s="312"/>
      <c r="AO120" s="312"/>
      <c r="AP120" s="312"/>
      <c r="AQ120" s="312"/>
      <c r="AR120" s="312"/>
      <c r="AS120" s="312"/>
      <c r="AT120" s="312"/>
      <c r="AU120" s="312"/>
      <c r="AV120" s="312"/>
      <c r="AW120" s="312"/>
      <c r="AX120" s="312"/>
      <c r="AY120" s="312"/>
      <c r="AZ120" s="312"/>
      <c r="BA120" s="312"/>
      <c r="BB120" s="312"/>
      <c r="BC120" s="312"/>
      <c r="BD120" s="312"/>
      <c r="BE120" s="312"/>
      <c r="BF120" s="312"/>
      <c r="BG120" s="312"/>
      <c r="BH120" s="312"/>
      <c r="BI120" s="312"/>
      <c r="BJ120" s="312"/>
      <c r="BK120" s="312"/>
      <c r="BL120" s="312"/>
      <c r="BM120" s="313"/>
      <c r="BN120" s="311" t="s">
        <v>82</v>
      </c>
      <c r="BO120" s="312"/>
      <c r="BP120" s="312"/>
      <c r="BQ120" s="312"/>
      <c r="BR120" s="312"/>
      <c r="BS120" s="312"/>
      <c r="BT120" s="312"/>
      <c r="BU120" s="312"/>
      <c r="BV120" s="312"/>
      <c r="BW120" s="312"/>
      <c r="BX120" s="312"/>
      <c r="BY120" s="312"/>
      <c r="BZ120" s="312"/>
      <c r="CA120" s="312"/>
      <c r="CB120" s="312"/>
      <c r="CC120" s="312"/>
      <c r="CD120" s="312"/>
      <c r="CE120" s="312"/>
      <c r="CF120" s="312"/>
      <c r="CG120" s="312"/>
      <c r="CH120" s="312"/>
      <c r="CI120" s="312"/>
      <c r="CJ120" s="312"/>
      <c r="CK120" s="312"/>
      <c r="CL120" s="312"/>
      <c r="CM120" s="312"/>
      <c r="CN120" s="312"/>
      <c r="CO120" s="312"/>
      <c r="CP120" s="312"/>
      <c r="CQ120" s="313"/>
    </row>
    <row r="121" spans="2:95">
      <c r="E121" s="59" t="s">
        <v>91</v>
      </c>
      <c r="F121" s="71">
        <v>2021</v>
      </c>
      <c r="G121" s="14">
        <v>2022</v>
      </c>
      <c r="H121" s="14">
        <v>2023</v>
      </c>
      <c r="I121" s="14">
        <v>2024</v>
      </c>
      <c r="J121" s="14">
        <v>2025</v>
      </c>
      <c r="K121" s="14">
        <v>2026</v>
      </c>
      <c r="L121" s="14">
        <v>2027</v>
      </c>
      <c r="M121" s="14">
        <v>2028</v>
      </c>
      <c r="N121" s="14">
        <v>2029</v>
      </c>
      <c r="O121" s="14">
        <v>2030</v>
      </c>
      <c r="P121" s="14">
        <v>2031</v>
      </c>
      <c r="Q121" s="14">
        <v>2032</v>
      </c>
      <c r="R121" s="14">
        <v>2033</v>
      </c>
      <c r="S121" s="14">
        <v>2034</v>
      </c>
      <c r="T121" s="14">
        <v>2035</v>
      </c>
      <c r="U121" s="14">
        <v>2036</v>
      </c>
      <c r="V121" s="14">
        <v>2037</v>
      </c>
      <c r="W121" s="14">
        <v>2038</v>
      </c>
      <c r="X121" s="14">
        <v>2039</v>
      </c>
      <c r="Y121" s="14">
        <v>2040</v>
      </c>
      <c r="Z121" s="14">
        <v>2041</v>
      </c>
      <c r="AA121" s="14">
        <v>2042</v>
      </c>
      <c r="AB121" s="14">
        <v>2043</v>
      </c>
      <c r="AC121" s="14">
        <v>2044</v>
      </c>
      <c r="AD121" s="14">
        <v>2045</v>
      </c>
      <c r="AE121" s="14">
        <v>2046</v>
      </c>
      <c r="AF121" s="14">
        <v>2047</v>
      </c>
      <c r="AG121" s="14">
        <v>2048</v>
      </c>
      <c r="AH121" s="14">
        <v>2049</v>
      </c>
      <c r="AI121" s="72">
        <v>2050</v>
      </c>
      <c r="AJ121" s="14">
        <v>2021</v>
      </c>
      <c r="AK121" s="14">
        <v>2022</v>
      </c>
      <c r="AL121" s="14">
        <v>2023</v>
      </c>
      <c r="AM121" s="14">
        <v>2024</v>
      </c>
      <c r="AN121" s="14">
        <v>2025</v>
      </c>
      <c r="AO121" s="14">
        <v>2026</v>
      </c>
      <c r="AP121" s="14">
        <v>2027</v>
      </c>
      <c r="AQ121" s="14">
        <v>2028</v>
      </c>
      <c r="AR121" s="14">
        <v>2029</v>
      </c>
      <c r="AS121" s="14">
        <v>2030</v>
      </c>
      <c r="AT121" s="14">
        <v>2031</v>
      </c>
      <c r="AU121" s="14">
        <v>2032</v>
      </c>
      <c r="AV121" s="14">
        <v>2033</v>
      </c>
      <c r="AW121" s="14">
        <v>2034</v>
      </c>
      <c r="AX121" s="14">
        <v>2035</v>
      </c>
      <c r="AY121" s="14">
        <v>2036</v>
      </c>
      <c r="AZ121" s="14">
        <v>2037</v>
      </c>
      <c r="BA121" s="14">
        <v>2038</v>
      </c>
      <c r="BB121" s="14">
        <v>2039</v>
      </c>
      <c r="BC121" s="14">
        <v>2040</v>
      </c>
      <c r="BD121" s="14">
        <v>2041</v>
      </c>
      <c r="BE121" s="14">
        <v>2042</v>
      </c>
      <c r="BF121" s="14">
        <v>2043</v>
      </c>
      <c r="BG121" s="14">
        <v>2044</v>
      </c>
      <c r="BH121" s="14">
        <v>2045</v>
      </c>
      <c r="BI121" s="14">
        <v>2046</v>
      </c>
      <c r="BJ121" s="14">
        <v>2047</v>
      </c>
      <c r="BK121" s="14">
        <v>2048</v>
      </c>
      <c r="BL121" s="14">
        <v>2049</v>
      </c>
      <c r="BM121" s="72">
        <v>2050</v>
      </c>
      <c r="BN121" s="71">
        <v>2021</v>
      </c>
      <c r="BO121" s="14">
        <v>2022</v>
      </c>
      <c r="BP121" s="14">
        <v>2023</v>
      </c>
      <c r="BQ121" s="14">
        <v>2024</v>
      </c>
      <c r="BR121" s="14">
        <v>2025</v>
      </c>
      <c r="BS121" s="14">
        <v>2026</v>
      </c>
      <c r="BT121" s="14">
        <v>2027</v>
      </c>
      <c r="BU121" s="14">
        <v>2028</v>
      </c>
      <c r="BV121" s="14">
        <v>2029</v>
      </c>
      <c r="BW121" s="14">
        <v>2030</v>
      </c>
      <c r="BX121" s="14">
        <v>2031</v>
      </c>
      <c r="BY121" s="14">
        <v>2032</v>
      </c>
      <c r="BZ121" s="14">
        <v>2033</v>
      </c>
      <c r="CA121" s="14">
        <v>2034</v>
      </c>
      <c r="CB121" s="14">
        <v>2035</v>
      </c>
      <c r="CC121" s="14">
        <v>2036</v>
      </c>
      <c r="CD121" s="14">
        <v>2037</v>
      </c>
      <c r="CE121" s="14">
        <v>2038</v>
      </c>
      <c r="CF121" s="14">
        <v>2039</v>
      </c>
      <c r="CG121" s="14">
        <v>2040</v>
      </c>
      <c r="CH121" s="14">
        <v>2041</v>
      </c>
      <c r="CI121" s="14">
        <v>2042</v>
      </c>
      <c r="CJ121" s="14">
        <v>2043</v>
      </c>
      <c r="CK121" s="14">
        <v>2044</v>
      </c>
      <c r="CL121" s="14">
        <v>2045</v>
      </c>
      <c r="CM121" s="14">
        <v>2046</v>
      </c>
      <c r="CN121" s="14">
        <v>2047</v>
      </c>
      <c r="CO121" s="14">
        <v>2048</v>
      </c>
      <c r="CP121" s="14">
        <v>2049</v>
      </c>
      <c r="CQ121" s="72">
        <v>2050</v>
      </c>
    </row>
    <row r="122" spans="2:95" s="11" customFormat="1" ht="17.100000000000001" thickBot="1">
      <c r="E122" s="84" t="s">
        <v>94</v>
      </c>
      <c r="F122" s="118">
        <f>F117</f>
        <v>0</v>
      </c>
      <c r="G122" s="115">
        <f>F122+G117</f>
        <v>0</v>
      </c>
      <c r="H122" s="115">
        <f t="shared" ref="H122:AI122" si="175">G122+H117</f>
        <v>0</v>
      </c>
      <c r="I122" s="115">
        <f t="shared" si="175"/>
        <v>0</v>
      </c>
      <c r="J122" s="115">
        <f t="shared" si="175"/>
        <v>0</v>
      </c>
      <c r="K122" s="115">
        <f t="shared" si="175"/>
        <v>0</v>
      </c>
      <c r="L122" s="115">
        <f t="shared" si="175"/>
        <v>0</v>
      </c>
      <c r="M122" s="115">
        <f t="shared" si="175"/>
        <v>0</v>
      </c>
      <c r="N122" s="115">
        <f t="shared" si="175"/>
        <v>0</v>
      </c>
      <c r="O122" s="115">
        <f t="shared" si="175"/>
        <v>0</v>
      </c>
      <c r="P122" s="115">
        <f t="shared" si="175"/>
        <v>0</v>
      </c>
      <c r="Q122" s="115">
        <f t="shared" si="175"/>
        <v>0</v>
      </c>
      <c r="R122" s="115">
        <f t="shared" si="175"/>
        <v>0</v>
      </c>
      <c r="S122" s="115">
        <f t="shared" si="175"/>
        <v>0</v>
      </c>
      <c r="T122" s="115">
        <f t="shared" si="175"/>
        <v>0</v>
      </c>
      <c r="U122" s="115">
        <f t="shared" si="175"/>
        <v>0</v>
      </c>
      <c r="V122" s="115">
        <f t="shared" si="175"/>
        <v>0</v>
      </c>
      <c r="W122" s="115">
        <f t="shared" si="175"/>
        <v>0</v>
      </c>
      <c r="X122" s="115">
        <f t="shared" si="175"/>
        <v>0</v>
      </c>
      <c r="Y122" s="115">
        <f t="shared" si="175"/>
        <v>0</v>
      </c>
      <c r="Z122" s="115">
        <f t="shared" si="175"/>
        <v>0</v>
      </c>
      <c r="AA122" s="115">
        <f t="shared" si="175"/>
        <v>0</v>
      </c>
      <c r="AB122" s="115">
        <f t="shared" si="175"/>
        <v>0</v>
      </c>
      <c r="AC122" s="115">
        <f t="shared" si="175"/>
        <v>0</v>
      </c>
      <c r="AD122" s="115">
        <f t="shared" si="175"/>
        <v>0</v>
      </c>
      <c r="AE122" s="115">
        <f t="shared" si="175"/>
        <v>0</v>
      </c>
      <c r="AF122" s="115">
        <f t="shared" si="175"/>
        <v>0</v>
      </c>
      <c r="AG122" s="115">
        <f t="shared" si="175"/>
        <v>0</v>
      </c>
      <c r="AH122" s="115">
        <f t="shared" si="175"/>
        <v>0</v>
      </c>
      <c r="AI122" s="116">
        <f t="shared" si="175"/>
        <v>0</v>
      </c>
      <c r="AJ122" s="85">
        <f>AJ117</f>
        <v>0</v>
      </c>
      <c r="AK122" s="86">
        <f>AJ122+AK117</f>
        <v>0</v>
      </c>
      <c r="AL122" s="86">
        <f t="shared" ref="AL122" si="176">AK122+AL117</f>
        <v>0</v>
      </c>
      <c r="AM122" s="86">
        <f t="shared" ref="AM122" si="177">AL122+AM117</f>
        <v>0</v>
      </c>
      <c r="AN122" s="86">
        <f t="shared" ref="AN122" si="178">AM122+AN117</f>
        <v>0</v>
      </c>
      <c r="AO122" s="86">
        <f t="shared" ref="AO122" si="179">AN122+AO117</f>
        <v>0</v>
      </c>
      <c r="AP122" s="86">
        <f>AO122+AP117</f>
        <v>0</v>
      </c>
      <c r="AQ122" s="86">
        <f t="shared" ref="AQ122" si="180">AP122+AQ117</f>
        <v>0</v>
      </c>
      <c r="AR122" s="86">
        <f t="shared" ref="AR122" si="181">AQ122+AR117</f>
        <v>0</v>
      </c>
      <c r="AS122" s="86">
        <f t="shared" ref="AS122" si="182">AR122+AS117</f>
        <v>0</v>
      </c>
      <c r="AT122" s="86">
        <f t="shared" ref="AT122" si="183">AS122+AT117</f>
        <v>0</v>
      </c>
      <c r="AU122" s="86">
        <f t="shared" ref="AU122" si="184">AT122+AU117</f>
        <v>0</v>
      </c>
      <c r="AV122" s="86">
        <f t="shared" ref="AV122" si="185">AU122+AV117</f>
        <v>0</v>
      </c>
      <c r="AW122" s="86">
        <f t="shared" ref="AW122" si="186">AV122+AW117</f>
        <v>0</v>
      </c>
      <c r="AX122" s="86">
        <f t="shared" ref="AX122" si="187">AW122+AX117</f>
        <v>0</v>
      </c>
      <c r="AY122" s="86">
        <f t="shared" ref="AY122" si="188">AX122+AY117</f>
        <v>0</v>
      </c>
      <c r="AZ122" s="86">
        <f t="shared" ref="AZ122" si="189">AY122+AZ117</f>
        <v>0</v>
      </c>
      <c r="BA122" s="86">
        <f t="shared" ref="BA122" si="190">AZ122+BA117</f>
        <v>0</v>
      </c>
      <c r="BB122" s="86">
        <f t="shared" ref="BB122" si="191">BA122+BB117</f>
        <v>0</v>
      </c>
      <c r="BC122" s="86">
        <f t="shared" ref="BC122" si="192">BB122+BC117</f>
        <v>0</v>
      </c>
      <c r="BD122" s="86">
        <f t="shared" ref="BD122" si="193">BC122+BD117</f>
        <v>0</v>
      </c>
      <c r="BE122" s="86">
        <f t="shared" ref="BE122" si="194">BD122+BE117</f>
        <v>0</v>
      </c>
      <c r="BF122" s="86">
        <f t="shared" ref="BF122" si="195">BE122+BF117</f>
        <v>0</v>
      </c>
      <c r="BG122" s="86">
        <f t="shared" ref="BG122" si="196">BF122+BG117</f>
        <v>0</v>
      </c>
      <c r="BH122" s="86">
        <f t="shared" ref="BH122" si="197">BG122+BH117</f>
        <v>0</v>
      </c>
      <c r="BI122" s="86">
        <f t="shared" ref="BI122" si="198">BH122+BI117</f>
        <v>0</v>
      </c>
      <c r="BJ122" s="86">
        <f t="shared" ref="BJ122" si="199">BI122+BJ117</f>
        <v>0</v>
      </c>
      <c r="BK122" s="86">
        <f t="shared" ref="BK122" si="200">BJ122+BK117</f>
        <v>0</v>
      </c>
      <c r="BL122" s="86">
        <f t="shared" ref="BL122" si="201">BK122+BL117</f>
        <v>0</v>
      </c>
      <c r="BM122" s="87">
        <f t="shared" ref="BM122" si="202">BL122+BM117</f>
        <v>0</v>
      </c>
      <c r="BN122" s="77">
        <f>(F122*1000000*Conversions!J$14+AJ122*Conversions!J$15)/Conversions!$B$9</f>
        <v>0</v>
      </c>
      <c r="BO122" s="78">
        <f>(G122*1000000*Conversions!K$14+AK122*Conversions!K$15)/Conversions!$B$9</f>
        <v>0</v>
      </c>
      <c r="BP122" s="78">
        <f>(H122*1000000*Conversions!L$14+AL122*Conversions!L$15)/Conversions!$B$9</f>
        <v>0</v>
      </c>
      <c r="BQ122" s="78">
        <f>(I122*1000000*Conversions!M$14+AM122*Conversions!M$15)/Conversions!$B$9</f>
        <v>0</v>
      </c>
      <c r="BR122" s="78">
        <f>(J122*1000000*Conversions!N$14+AN122*Conversions!N$15)/Conversions!$B$9</f>
        <v>0</v>
      </c>
      <c r="BS122" s="78">
        <f>(K122*1000000*Conversions!O$14+AO122*Conversions!O$15)/Conversions!$B$9</f>
        <v>0</v>
      </c>
      <c r="BT122" s="78">
        <f>(L122*1000000*Conversions!P$14+AP122*Conversions!P$15)/Conversions!$B$9</f>
        <v>0</v>
      </c>
      <c r="BU122" s="78">
        <f>(M122*1000000*Conversions!Q$14+AQ122*Conversions!Q$15)/Conversions!$B$9</f>
        <v>0</v>
      </c>
      <c r="BV122" s="78">
        <f>(N122*1000000*Conversions!R$14+AR122*Conversions!R$15)/Conversions!$B$9</f>
        <v>0</v>
      </c>
      <c r="BW122" s="78">
        <f>(O122*1000000*Conversions!S$14+AS122*Conversions!S$15)/Conversions!$B$9</f>
        <v>0</v>
      </c>
      <c r="BX122" s="78">
        <f>(P122*1000000*Conversions!T$14+AT122*Conversions!T$15)/Conversions!$B$9</f>
        <v>0</v>
      </c>
      <c r="BY122" s="78">
        <f>(Q122*1000000*Conversions!U$14+AU122*Conversions!U$15)/Conversions!$B$9</f>
        <v>0</v>
      </c>
      <c r="BZ122" s="78">
        <f>(R122*1000000*Conversions!V$14+AV122*Conversions!V$15)/Conversions!$B$9</f>
        <v>0</v>
      </c>
      <c r="CA122" s="78">
        <f>(S122*1000000*Conversions!W$14+AW122*Conversions!W$15)/Conversions!$B$9</f>
        <v>0</v>
      </c>
      <c r="CB122" s="78">
        <f>(T122*1000000*Conversions!X$14+AX122*Conversions!X$15)/Conversions!$B$9</f>
        <v>0</v>
      </c>
      <c r="CC122" s="78">
        <f>(U122*1000000*Conversions!Y$14+AY122*Conversions!Y$15)/Conversions!$B$9</f>
        <v>0</v>
      </c>
      <c r="CD122" s="78">
        <f>(V122*1000000*Conversions!Z$14+AZ122*Conversions!Z$15)/Conversions!$B$9</f>
        <v>0</v>
      </c>
      <c r="CE122" s="78">
        <f>(W122*1000000*Conversions!AA$14+BA122*Conversions!AA$15)/Conversions!$B$9</f>
        <v>0</v>
      </c>
      <c r="CF122" s="78">
        <f>(X122*1000000*Conversions!AB$14+BB122*Conversions!AB$15)/Conversions!$B$9</f>
        <v>0</v>
      </c>
      <c r="CG122" s="78">
        <f>(Y122*1000000*Conversions!AC$14+BC122*Conversions!AC$15)/Conversions!$B$9</f>
        <v>0</v>
      </c>
      <c r="CH122" s="78">
        <f>(Z122*1000000*Conversions!AD$14+BD122*Conversions!AD$15)/Conversions!$B$9</f>
        <v>0</v>
      </c>
      <c r="CI122" s="78">
        <f>(AA122*1000000*Conversions!AE$14+BE122*Conversions!AE$15)/Conversions!$B$9</f>
        <v>0</v>
      </c>
      <c r="CJ122" s="78">
        <f>(AB122*1000000*Conversions!AF$14+BF122*Conversions!AF$15)/Conversions!$B$9</f>
        <v>0</v>
      </c>
      <c r="CK122" s="78">
        <f>(AC122*1000000*Conversions!AG$14+BG122*Conversions!AG$15)/Conversions!$B$9</f>
        <v>0</v>
      </c>
      <c r="CL122" s="78">
        <f>(AD122*1000000*Conversions!AH$14+BH122*Conversions!AH$15)/Conversions!$B$9</f>
        <v>0</v>
      </c>
      <c r="CM122" s="78">
        <f>(AE122*1000000*Conversions!AI$14+BI122*Conversions!AI$15)/Conversions!$B$9</f>
        <v>0</v>
      </c>
      <c r="CN122" s="78">
        <f>(AF122*1000000*Conversions!AJ$14+BJ122*Conversions!AJ$15)/Conversions!$B$9</f>
        <v>0</v>
      </c>
      <c r="CO122" s="78">
        <f>(AG122*1000000*Conversions!AK$14+BK122*Conversions!AK$15)/Conversions!$B$9</f>
        <v>0</v>
      </c>
      <c r="CP122" s="78">
        <f>(AH122*1000000*Conversions!AL$14+BL122*Conversions!AL$15)/Conversions!$B$9</f>
        <v>0</v>
      </c>
      <c r="CQ122" s="79">
        <f>(AI122*1000000*Conversions!AM$14+BM122*Conversions!AM$15)/Conversions!$B$9</f>
        <v>0</v>
      </c>
    </row>
    <row r="123" spans="2:95" s="11" customFormat="1">
      <c r="E123" s="84"/>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95"/>
      <c r="AK123" s="95"/>
      <c r="AL123" s="95"/>
      <c r="AM123" s="95"/>
      <c r="AN123" s="95"/>
      <c r="AO123" s="95"/>
      <c r="AP123" s="95"/>
      <c r="AQ123" s="95"/>
      <c r="AR123" s="95"/>
      <c r="AS123" s="95"/>
      <c r="AT123" s="95"/>
      <c r="AU123" s="95"/>
      <c r="AV123" s="95"/>
      <c r="AW123" s="95"/>
      <c r="AX123" s="95"/>
      <c r="AY123" s="95"/>
      <c r="AZ123" s="95"/>
      <c r="BA123" s="95"/>
      <c r="BB123" s="95"/>
      <c r="BC123" s="95"/>
      <c r="BD123" s="95"/>
      <c r="BE123" s="95"/>
      <c r="BF123" s="95"/>
      <c r="BG123" s="95"/>
      <c r="BH123" s="95"/>
      <c r="BI123" s="95"/>
      <c r="BJ123" s="95"/>
      <c r="BK123" s="95"/>
      <c r="BL123" s="95"/>
      <c r="BM123" s="9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row>
    <row r="124" spans="2:95" s="11" customFormat="1">
      <c r="B124" s="197"/>
      <c r="C124" s="197"/>
      <c r="D124" s="197"/>
      <c r="E124" s="198"/>
      <c r="F124" s="199"/>
      <c r="G124" s="199"/>
      <c r="H124" s="199"/>
      <c r="I124" s="199"/>
      <c r="J124" s="199"/>
      <c r="K124" s="199"/>
      <c r="L124" s="199"/>
      <c r="M124" s="199"/>
      <c r="N124" s="199"/>
      <c r="O124" s="199"/>
      <c r="P124" s="199"/>
      <c r="Q124" s="199"/>
      <c r="R124" s="199"/>
      <c r="S124" s="199"/>
      <c r="T124" s="199"/>
      <c r="U124" s="199"/>
      <c r="V124" s="199"/>
      <c r="W124" s="199"/>
      <c r="X124" s="199"/>
      <c r="Y124" s="199"/>
      <c r="Z124" s="199"/>
      <c r="AA124" s="199"/>
      <c r="AB124" s="199"/>
      <c r="AC124" s="199"/>
      <c r="AD124" s="199"/>
      <c r="AE124" s="199"/>
      <c r="AF124" s="199"/>
      <c r="AG124" s="199"/>
      <c r="AH124" s="199"/>
      <c r="AI124" s="199"/>
      <c r="AJ124" s="200"/>
      <c r="AK124" s="200"/>
      <c r="AL124" s="200"/>
      <c r="AM124" s="200"/>
      <c r="AN124" s="200"/>
      <c r="AO124" s="200"/>
      <c r="AP124" s="200"/>
      <c r="AQ124" s="200"/>
      <c r="AR124" s="200"/>
      <c r="AS124" s="200"/>
      <c r="AT124" s="200"/>
      <c r="AU124" s="200"/>
      <c r="AV124" s="200"/>
      <c r="AW124" s="200"/>
      <c r="AX124" s="200"/>
      <c r="AY124" s="200"/>
      <c r="AZ124" s="200"/>
      <c r="BA124" s="200"/>
      <c r="BB124" s="200"/>
      <c r="BC124" s="200"/>
      <c r="BD124" s="200"/>
      <c r="BE124" s="200"/>
      <c r="BF124" s="200"/>
      <c r="BG124" s="200"/>
      <c r="BH124" s="200"/>
      <c r="BI124" s="200"/>
      <c r="BJ124" s="200"/>
      <c r="BK124" s="200"/>
      <c r="BL124" s="200"/>
      <c r="BM124" s="200"/>
      <c r="BN124" s="201"/>
      <c r="BO124" s="201"/>
      <c r="BP124" s="201"/>
      <c r="BQ124" s="201"/>
      <c r="BR124" s="201"/>
      <c r="BS124" s="201"/>
      <c r="BT124" s="201"/>
      <c r="BU124" s="201"/>
      <c r="BV124" s="201"/>
      <c r="BW124" s="201"/>
      <c r="BX124" s="201"/>
      <c r="BY124" s="201"/>
      <c r="BZ124" s="201"/>
      <c r="CA124" s="201"/>
      <c r="CB124" s="201"/>
      <c r="CC124" s="201"/>
      <c r="CD124" s="201"/>
      <c r="CE124" s="201"/>
      <c r="CF124" s="201"/>
      <c r="CG124" s="201"/>
      <c r="CH124" s="201"/>
      <c r="CI124" s="201"/>
      <c r="CJ124" s="201"/>
      <c r="CK124" s="201"/>
      <c r="CL124" s="201"/>
      <c r="CM124" s="201"/>
      <c r="CN124" s="201"/>
      <c r="CO124" s="201"/>
      <c r="CP124" s="201"/>
      <c r="CQ124" s="201"/>
    </row>
    <row r="125" spans="2:95" s="11" customFormat="1">
      <c r="E125" s="84"/>
      <c r="F125" s="119"/>
      <c r="G125" s="119"/>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95"/>
      <c r="AK125" s="95"/>
      <c r="AL125" s="95"/>
      <c r="AM125" s="95"/>
      <c r="AN125" s="95"/>
      <c r="AO125" s="95"/>
      <c r="AP125" s="95"/>
      <c r="AQ125" s="95"/>
      <c r="AR125" s="95"/>
      <c r="AS125" s="95"/>
      <c r="AT125" s="95"/>
      <c r="AU125" s="95"/>
      <c r="AV125" s="95"/>
      <c r="AW125" s="95"/>
      <c r="AX125" s="95"/>
      <c r="AY125" s="95"/>
      <c r="AZ125" s="95"/>
      <c r="BA125" s="95"/>
      <c r="BB125" s="95"/>
      <c r="BC125" s="95"/>
      <c r="BD125" s="95"/>
      <c r="BE125" s="95"/>
      <c r="BF125" s="95"/>
      <c r="BG125" s="95"/>
      <c r="BH125" s="95"/>
      <c r="BI125" s="95"/>
      <c r="BJ125" s="95"/>
      <c r="BK125" s="95"/>
      <c r="BL125" s="95"/>
      <c r="BM125" s="95"/>
      <c r="BN125" s="75"/>
      <c r="BO125" s="75"/>
      <c r="BP125" s="75"/>
      <c r="BQ125" s="75"/>
      <c r="BR125" s="75"/>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row>
    <row r="126" spans="2:95" s="11" customFormat="1">
      <c r="E126" s="84"/>
      <c r="F126" s="119"/>
      <c r="G126" s="119"/>
      <c r="H126" s="119"/>
      <c r="I126" s="119"/>
      <c r="J126" s="119"/>
      <c r="K126" s="119"/>
      <c r="L126" s="119"/>
      <c r="M126" s="119"/>
      <c r="N126" s="119"/>
      <c r="O126" s="119"/>
      <c r="P126" s="119"/>
      <c r="Q126" s="119"/>
      <c r="R126" s="119"/>
      <c r="S126" s="119"/>
      <c r="T126" s="119"/>
      <c r="U126" s="119"/>
      <c r="V126" s="119"/>
      <c r="W126" s="119"/>
      <c r="X126" s="119"/>
      <c r="Y126" s="119"/>
      <c r="Z126" s="119"/>
      <c r="AA126" s="119"/>
      <c r="AB126" s="119"/>
      <c r="AC126" s="119"/>
      <c r="AD126" s="119"/>
      <c r="AE126" s="119"/>
      <c r="AF126" s="119"/>
      <c r="AG126" s="119"/>
      <c r="AH126" s="119"/>
      <c r="AI126" s="119"/>
      <c r="AJ126" s="95"/>
      <c r="AK126" s="95"/>
      <c r="AL126" s="95"/>
      <c r="AM126" s="95"/>
      <c r="AN126" s="95"/>
      <c r="AO126" s="95"/>
      <c r="AP126" s="95"/>
      <c r="AQ126" s="95"/>
      <c r="AR126" s="95"/>
      <c r="AS126" s="95"/>
      <c r="AT126" s="95"/>
      <c r="AU126" s="95"/>
      <c r="AV126" s="95"/>
      <c r="AW126" s="95"/>
      <c r="AX126" s="95"/>
      <c r="AY126" s="95"/>
      <c r="AZ126" s="95"/>
      <c r="BA126" s="95"/>
      <c r="BB126" s="95"/>
      <c r="BC126" s="95"/>
      <c r="BD126" s="95"/>
      <c r="BE126" s="95"/>
      <c r="BF126" s="95"/>
      <c r="BG126" s="95"/>
      <c r="BH126" s="95"/>
      <c r="BI126" s="95"/>
      <c r="BJ126" s="95"/>
      <c r="BK126" s="95"/>
      <c r="BL126" s="95"/>
      <c r="BM126" s="95"/>
      <c r="BN126" s="75"/>
      <c r="BO126" s="75"/>
      <c r="BP126" s="75"/>
      <c r="BQ126" s="75"/>
      <c r="BR126" s="75"/>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row>
    <row r="127" spans="2:95" ht="21" thickBot="1">
      <c r="B127" s="3" t="s">
        <v>126</v>
      </c>
      <c r="C127" s="3"/>
      <c r="D127" s="3"/>
      <c r="E127" s="3"/>
      <c r="F127" s="3"/>
      <c r="G127" s="3"/>
    </row>
    <row r="128" spans="2:95" ht="17.100000000000001" thickTop="1"/>
    <row r="129" spans="2:2">
      <c r="B129" s="11" t="s">
        <v>127</v>
      </c>
    </row>
    <row r="145" spans="3:7" ht="17.100000000000001" thickBot="1"/>
    <row r="146" spans="3:7">
      <c r="F146" s="202" t="s">
        <v>128</v>
      </c>
      <c r="G146" s="203"/>
    </row>
    <row r="147" spans="3:7" ht="33.950000000000003">
      <c r="F147" s="204" t="s">
        <v>129</v>
      </c>
      <c r="G147" s="205" t="s">
        <v>130</v>
      </c>
    </row>
    <row r="148" spans="3:7" ht="17.100000000000001" thickBot="1">
      <c r="F148" s="56">
        <v>73089700</v>
      </c>
      <c r="G148" s="58">
        <f>3274500/10</f>
        <v>327450</v>
      </c>
    </row>
    <row r="149" spans="3:7">
      <c r="F149" s="97"/>
    </row>
    <row r="154" spans="3:7">
      <c r="D154" s="7"/>
      <c r="E154" s="7"/>
      <c r="F154" s="7"/>
      <c r="G154" s="7"/>
    </row>
    <row r="155" spans="3:7">
      <c r="D155" s="12"/>
      <c r="F155" s="12"/>
      <c r="G155" s="12"/>
    </row>
    <row r="156" spans="3:7">
      <c r="D156" s="12"/>
      <c r="F156" s="12"/>
      <c r="G156" s="12"/>
    </row>
    <row r="157" spans="3:7">
      <c r="D157" s="12"/>
      <c r="F157" s="12"/>
      <c r="G157" s="12"/>
    </row>
    <row r="158" spans="3:7">
      <c r="D158" s="12"/>
      <c r="F158" s="12"/>
      <c r="G158" s="12"/>
    </row>
    <row r="160" spans="3:7">
      <c r="C160" s="83"/>
      <c r="D160" s="11"/>
    </row>
    <row r="163" spans="4:7">
      <c r="D163" s="7"/>
      <c r="E163" s="7"/>
      <c r="F163" s="7"/>
    </row>
    <row r="164" spans="4:7">
      <c r="D164" s="12"/>
      <c r="E164" s="12"/>
      <c r="F164" s="12"/>
      <c r="G164" s="92"/>
    </row>
    <row r="165" spans="4:7">
      <c r="D165" s="12"/>
      <c r="E165" s="12"/>
      <c r="F165" s="12"/>
    </row>
    <row r="166" spans="4:7">
      <c r="D166" s="12"/>
      <c r="E166" s="12"/>
      <c r="F166" s="12"/>
    </row>
    <row r="167" spans="4:7">
      <c r="D167" s="12"/>
      <c r="E167" s="12"/>
      <c r="F167" s="12"/>
    </row>
  </sheetData>
  <mergeCells count="56">
    <mergeCell ref="B24:E24"/>
    <mergeCell ref="B29:E29"/>
    <mergeCell ref="F25:AI25"/>
    <mergeCell ref="AJ25:BM25"/>
    <mergeCell ref="BN25:CQ25"/>
    <mergeCell ref="F30:AI30"/>
    <mergeCell ref="AJ30:BM30"/>
    <mergeCell ref="BN30:CQ30"/>
    <mergeCell ref="B114:E114"/>
    <mergeCell ref="F115:AI115"/>
    <mergeCell ref="AJ115:BM115"/>
    <mergeCell ref="BN115:CQ115"/>
    <mergeCell ref="B85:E85"/>
    <mergeCell ref="F86:AI86"/>
    <mergeCell ref="AJ86:BM86"/>
    <mergeCell ref="BN86:CQ86"/>
    <mergeCell ref="B92:E92"/>
    <mergeCell ref="F93:AI93"/>
    <mergeCell ref="AJ93:BM93"/>
    <mergeCell ref="BN93:CQ93"/>
    <mergeCell ref="B71:E71"/>
    <mergeCell ref="B119:E119"/>
    <mergeCell ref="F120:AI120"/>
    <mergeCell ref="AJ120:BM120"/>
    <mergeCell ref="BN120:CQ120"/>
    <mergeCell ref="B102:E102"/>
    <mergeCell ref="F103:AI103"/>
    <mergeCell ref="AJ103:BM103"/>
    <mergeCell ref="BN103:CQ103"/>
    <mergeCell ref="B107:E107"/>
    <mergeCell ref="F108:AI108"/>
    <mergeCell ref="AJ108:BM108"/>
    <mergeCell ref="BN108:CQ108"/>
    <mergeCell ref="F72:AI72"/>
    <mergeCell ref="AJ72:BM72"/>
    <mergeCell ref="BN72:CQ72"/>
    <mergeCell ref="B78:E78"/>
    <mergeCell ref="F79:AI79"/>
    <mergeCell ref="AJ79:BM79"/>
    <mergeCell ref="BN79:CQ79"/>
    <mergeCell ref="F62:AI62"/>
    <mergeCell ref="AJ62:BM62"/>
    <mergeCell ref="BN62:CQ62"/>
    <mergeCell ref="B40:E40"/>
    <mergeCell ref="F41:AI41"/>
    <mergeCell ref="AJ41:BM41"/>
    <mergeCell ref="BN41:CQ41"/>
    <mergeCell ref="B47:E47"/>
    <mergeCell ref="F48:AI48"/>
    <mergeCell ref="AJ48:BM48"/>
    <mergeCell ref="BN48:CQ48"/>
    <mergeCell ref="B54:E54"/>
    <mergeCell ref="F55:AI55"/>
    <mergeCell ref="AJ55:BM55"/>
    <mergeCell ref="BN55:CQ55"/>
    <mergeCell ref="B61:E61"/>
  </mergeCells>
  <dataValidations count="2">
    <dataValidation type="decimal" errorStyle="warning" operator="lessThan" allowBlank="1" showInputMessage="1" showErrorMessage="1" error="Value should be less than 100% to apply approriate discounting." sqref="B12" xr:uid="{BBDB7730-1064-A241-A5C0-7CA3B0A9A6FA}">
      <formula1>1</formula1>
    </dataValidation>
    <dataValidation type="whole" allowBlank="1" showInputMessage="1" showErrorMessage="1" error="Value should be a whole number between 2024 and 2030." sqref="B9" xr:uid="{B9F5B685-0419-3349-8114-1388584574B9}">
      <formula1>2022</formula1>
      <formula2>2030</formula2>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64F5FF9-B965-2249-9C59-A8222B8B09DD}">
          <x14:formula1>
            <xm:f>'Selection Tables'!$B$20:$B$21</xm:f>
          </x14:formula1>
          <xm:sqref>B8 B11</xm:sqref>
        </x14:dataValidation>
        <x14:dataValidation type="list" allowBlank="1" showInputMessage="1" showErrorMessage="1" xr:uid="{2CFDB31E-DA07-FF4B-9662-D84E0042D807}">
          <x14:formula1>
            <xm:f>'Selection Tables'!$B$25:$B$27</xm:f>
          </x14:formula1>
          <xm:sqref>B5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6FA3E-4E64-8B4A-A42A-B025888CBA07}">
  <sheetPr>
    <tabColor rgb="FFFFC000"/>
  </sheetPr>
  <dimension ref="A1:DF219"/>
  <sheetViews>
    <sheetView workbookViewId="0">
      <selection activeCell="B10" sqref="B10"/>
    </sheetView>
  </sheetViews>
  <sheetFormatPr defaultColWidth="11" defaultRowHeight="15.95"/>
  <cols>
    <col min="1" max="1" width="3.375" customWidth="1"/>
    <col min="2" max="2" width="15.875" customWidth="1"/>
    <col min="3" max="3" width="49.375" bestFit="1" customWidth="1"/>
    <col min="4" max="7" width="15.875" customWidth="1"/>
    <col min="8" max="17" width="10.875" style="7"/>
    <col min="25" max="25" width="11.625" bestFit="1" customWidth="1"/>
    <col min="33" max="42" width="14.625" customWidth="1"/>
    <col min="43" max="43" width="12.125" customWidth="1"/>
    <col min="44" max="58" width="14" bestFit="1" customWidth="1"/>
    <col min="70" max="70" width="18.625" bestFit="1" customWidth="1"/>
    <col min="71" max="83" width="12" customWidth="1"/>
    <col min="84" max="84" width="13" bestFit="1" customWidth="1"/>
    <col min="85" max="86" width="11" bestFit="1" customWidth="1"/>
    <col min="87" max="95" width="11.5" bestFit="1" customWidth="1"/>
    <col min="96" max="99" width="13" bestFit="1" customWidth="1"/>
    <col min="100" max="110" width="11.5" bestFit="1" customWidth="1"/>
  </cols>
  <sheetData>
    <row r="1" spans="1:110" ht="24">
      <c r="A1" s="2" t="s">
        <v>131</v>
      </c>
    </row>
    <row r="3" spans="1:110">
      <c r="B3" s="192" t="s">
        <v>132</v>
      </c>
      <c r="C3" s="192"/>
      <c r="D3" s="192"/>
      <c r="E3" s="192"/>
      <c r="F3" s="192"/>
      <c r="G3" s="192"/>
      <c r="H3" s="194"/>
      <c r="I3" s="194"/>
    </row>
    <row r="5" spans="1:110" ht="17.100000000000001">
      <c r="C5" s="46">
        <v>0.02</v>
      </c>
      <c r="D5" t="s">
        <v>133</v>
      </c>
      <c r="H5" s="7" t="s">
        <v>134</v>
      </c>
      <c r="I5" t="s">
        <v>135</v>
      </c>
    </row>
    <row r="6" spans="1:110" ht="17.100000000000001">
      <c r="C6" s="46">
        <v>2.1000000000000001E-2</v>
      </c>
      <c r="D6" t="s">
        <v>136</v>
      </c>
      <c r="H6" s="7" t="s">
        <v>134</v>
      </c>
      <c r="I6" t="s">
        <v>135</v>
      </c>
    </row>
    <row r="7" spans="1:110">
      <c r="C7" s="46"/>
      <c r="AF7" s="60"/>
    </row>
    <row r="8" spans="1:110">
      <c r="AF8" s="60"/>
    </row>
    <row r="9" spans="1:110" ht="21" thickBot="1">
      <c r="B9" s="99" t="s">
        <v>95</v>
      </c>
      <c r="C9" s="94"/>
      <c r="D9" s="94"/>
      <c r="E9" s="94"/>
      <c r="AG9" s="13" t="s">
        <v>137</v>
      </c>
    </row>
    <row r="10" spans="1:110" ht="68.099999999999994" customHeight="1" thickTop="1">
      <c r="B10" s="11"/>
      <c r="C10" s="11"/>
      <c r="D10" s="11"/>
      <c r="E10" s="11"/>
      <c r="F10" s="11"/>
      <c r="G10" s="11"/>
      <c r="H10" s="318" t="s">
        <v>138</v>
      </c>
      <c r="I10" s="318"/>
      <c r="J10" s="318"/>
      <c r="K10" s="318"/>
      <c r="L10" s="318"/>
      <c r="M10" s="318" t="s">
        <v>139</v>
      </c>
      <c r="N10" s="318"/>
      <c r="O10" s="318"/>
      <c r="P10" s="318"/>
      <c r="Q10" s="318"/>
      <c r="R10" s="318" t="s">
        <v>140</v>
      </c>
      <c r="S10" s="318"/>
      <c r="T10" s="318"/>
      <c r="U10" s="318" t="s">
        <v>141</v>
      </c>
      <c r="V10" s="318"/>
      <c r="W10" s="318" t="s">
        <v>142</v>
      </c>
      <c r="X10" s="318"/>
      <c r="Y10" s="319" t="s">
        <v>143</v>
      </c>
      <c r="Z10" s="319"/>
      <c r="AA10" s="319"/>
      <c r="AB10" s="319"/>
      <c r="AC10" s="319"/>
      <c r="AD10" s="319"/>
      <c r="AE10" s="319"/>
      <c r="AF10" s="319"/>
      <c r="AG10" s="315" t="s">
        <v>80</v>
      </c>
      <c r="AH10" s="316"/>
      <c r="AI10" s="316"/>
      <c r="AJ10" s="316"/>
      <c r="AK10" s="316"/>
      <c r="AL10" s="316"/>
      <c r="AM10" s="316"/>
      <c r="AN10" s="316"/>
      <c r="AO10" s="316"/>
      <c r="AP10" s="316"/>
      <c r="AQ10" s="316"/>
      <c r="AR10" s="316"/>
      <c r="AS10" s="316"/>
      <c r="AT10" s="316"/>
      <c r="AU10" s="316"/>
      <c r="AV10" s="316"/>
      <c r="AW10" s="316"/>
      <c r="AX10" s="316"/>
      <c r="AY10" s="316"/>
      <c r="AZ10" s="316"/>
      <c r="BA10" s="316"/>
      <c r="BB10" s="316"/>
      <c r="BC10" s="316"/>
      <c r="BD10" s="316"/>
      <c r="BE10" s="316"/>
      <c r="BF10" s="317"/>
      <c r="BG10" s="315" t="s">
        <v>81</v>
      </c>
      <c r="BH10" s="316"/>
      <c r="BI10" s="316"/>
      <c r="BJ10" s="316"/>
      <c r="BK10" s="316"/>
      <c r="BL10" s="316"/>
      <c r="BM10" s="316"/>
      <c r="BN10" s="316"/>
      <c r="BO10" s="316"/>
      <c r="BP10" s="316"/>
      <c r="BQ10" s="316"/>
      <c r="BR10" s="316"/>
      <c r="BS10" s="316"/>
      <c r="BT10" s="316"/>
      <c r="BU10" s="316"/>
      <c r="BV10" s="316"/>
      <c r="BW10" s="316"/>
      <c r="BX10" s="316"/>
      <c r="BY10" s="316"/>
      <c r="BZ10" s="316"/>
      <c r="CA10" s="316"/>
      <c r="CB10" s="316"/>
      <c r="CC10" s="316"/>
      <c r="CD10" s="316"/>
      <c r="CE10" s="316"/>
      <c r="CF10" s="317"/>
      <c r="CG10" s="315" t="s">
        <v>82</v>
      </c>
      <c r="CH10" s="316"/>
      <c r="CI10" s="316"/>
      <c r="CJ10" s="316"/>
      <c r="CK10" s="316"/>
      <c r="CL10" s="316"/>
      <c r="CM10" s="316"/>
      <c r="CN10" s="316"/>
      <c r="CO10" s="316"/>
      <c r="CP10" s="316"/>
      <c r="CQ10" s="316"/>
      <c r="CR10" s="316"/>
      <c r="CS10" s="316"/>
      <c r="CT10" s="316"/>
      <c r="CU10" s="316"/>
      <c r="CV10" s="316"/>
      <c r="CW10" s="316"/>
      <c r="CX10" s="316"/>
      <c r="CY10" s="316"/>
      <c r="CZ10" s="316"/>
      <c r="DA10" s="316"/>
      <c r="DB10" s="316"/>
      <c r="DC10" s="316"/>
      <c r="DD10" s="316"/>
      <c r="DE10" s="316"/>
      <c r="DF10" s="317"/>
    </row>
    <row r="11" spans="1:110" ht="102">
      <c r="B11" s="44" t="s">
        <v>144</v>
      </c>
      <c r="C11" s="11" t="s">
        <v>145</v>
      </c>
      <c r="D11" s="44" t="s">
        <v>146</v>
      </c>
      <c r="E11" s="44" t="s">
        <v>147</v>
      </c>
      <c r="F11" s="44" t="s">
        <v>148</v>
      </c>
      <c r="G11" s="44" t="s">
        <v>149</v>
      </c>
      <c r="H11" s="44" t="s">
        <v>150</v>
      </c>
      <c r="I11" s="44" t="s">
        <v>151</v>
      </c>
      <c r="J11" s="44" t="s">
        <v>152</v>
      </c>
      <c r="K11" s="44" t="s">
        <v>153</v>
      </c>
      <c r="L11" s="44" t="s">
        <v>154</v>
      </c>
      <c r="M11" s="44" t="s">
        <v>150</v>
      </c>
      <c r="N11" s="44" t="s">
        <v>151</v>
      </c>
      <c r="O11" s="44" t="s">
        <v>152</v>
      </c>
      <c r="P11" s="44" t="s">
        <v>153</v>
      </c>
      <c r="Q11" s="44" t="s">
        <v>154</v>
      </c>
      <c r="R11" s="44" t="s">
        <v>155</v>
      </c>
      <c r="S11" s="44" t="s">
        <v>152</v>
      </c>
      <c r="T11" s="44" t="s">
        <v>153</v>
      </c>
      <c r="U11" s="44" t="s">
        <v>156</v>
      </c>
      <c r="V11" s="44" t="s">
        <v>157</v>
      </c>
      <c r="W11" s="44" t="s">
        <v>156</v>
      </c>
      <c r="X11" s="44" t="s">
        <v>157</v>
      </c>
      <c r="Y11" s="44" t="s">
        <v>158</v>
      </c>
      <c r="Z11" s="44" t="s">
        <v>159</v>
      </c>
      <c r="AA11" s="44" t="s">
        <v>160</v>
      </c>
      <c r="AB11" s="44" t="s">
        <v>161</v>
      </c>
      <c r="AC11" s="44" t="s">
        <v>162</v>
      </c>
      <c r="AD11" s="44" t="s">
        <v>163</v>
      </c>
      <c r="AE11" s="44" t="s">
        <v>164</v>
      </c>
      <c r="AF11" s="44" t="s">
        <v>165</v>
      </c>
      <c r="AG11" s="52">
        <v>2025</v>
      </c>
      <c r="AH11">
        <v>2026</v>
      </c>
      <c r="AI11">
        <v>2027</v>
      </c>
      <c r="AJ11">
        <v>2028</v>
      </c>
      <c r="AK11">
        <v>2029</v>
      </c>
      <c r="AL11">
        <v>2030</v>
      </c>
      <c r="AM11">
        <v>2031</v>
      </c>
      <c r="AN11">
        <v>2032</v>
      </c>
      <c r="AO11">
        <v>2033</v>
      </c>
      <c r="AP11">
        <v>2034</v>
      </c>
      <c r="AQ11">
        <v>2035</v>
      </c>
      <c r="AR11">
        <v>2036</v>
      </c>
      <c r="AS11">
        <v>2037</v>
      </c>
      <c r="AT11">
        <v>2038</v>
      </c>
      <c r="AU11">
        <v>2039</v>
      </c>
      <c r="AV11">
        <v>2040</v>
      </c>
      <c r="AW11">
        <v>2041</v>
      </c>
      <c r="AX11">
        <v>2042</v>
      </c>
      <c r="AY11">
        <v>2043</v>
      </c>
      <c r="AZ11">
        <v>2044</v>
      </c>
      <c r="BA11">
        <v>2045</v>
      </c>
      <c r="BB11">
        <v>2046</v>
      </c>
      <c r="BC11">
        <v>2047</v>
      </c>
      <c r="BD11">
        <v>2048</v>
      </c>
      <c r="BE11">
        <v>2049</v>
      </c>
      <c r="BF11" s="53">
        <v>2050</v>
      </c>
      <c r="BG11" s="52">
        <v>2025</v>
      </c>
      <c r="BH11">
        <v>2026</v>
      </c>
      <c r="BI11">
        <v>2027</v>
      </c>
      <c r="BJ11">
        <v>2028</v>
      </c>
      <c r="BK11">
        <v>2029</v>
      </c>
      <c r="BL11">
        <v>2030</v>
      </c>
      <c r="BM11">
        <v>2031</v>
      </c>
      <c r="BN11">
        <v>2032</v>
      </c>
      <c r="BO11">
        <v>2033</v>
      </c>
      <c r="BP11">
        <v>2034</v>
      </c>
      <c r="BQ11">
        <v>2035</v>
      </c>
      <c r="BR11">
        <v>2036</v>
      </c>
      <c r="BS11">
        <v>2037</v>
      </c>
      <c r="BT11">
        <v>2038</v>
      </c>
      <c r="BU11">
        <v>2039</v>
      </c>
      <c r="BV11">
        <v>2040</v>
      </c>
      <c r="BW11">
        <v>2041</v>
      </c>
      <c r="BX11">
        <v>2042</v>
      </c>
      <c r="BY11">
        <v>2043</v>
      </c>
      <c r="BZ11">
        <v>2044</v>
      </c>
      <c r="CA11">
        <v>2045</v>
      </c>
      <c r="CB11">
        <v>2046</v>
      </c>
      <c r="CC11">
        <v>2047</v>
      </c>
      <c r="CD11">
        <v>2048</v>
      </c>
      <c r="CE11">
        <v>2049</v>
      </c>
      <c r="CF11" s="53">
        <v>2050</v>
      </c>
      <c r="CG11" s="52">
        <v>2025</v>
      </c>
      <c r="CH11">
        <v>2026</v>
      </c>
      <c r="CI11">
        <v>2027</v>
      </c>
      <c r="CJ11">
        <v>2028</v>
      </c>
      <c r="CK11">
        <v>2029</v>
      </c>
      <c r="CL11">
        <v>2030</v>
      </c>
      <c r="CM11">
        <v>2031</v>
      </c>
      <c r="CN11">
        <v>2032</v>
      </c>
      <c r="CO11">
        <v>2033</v>
      </c>
      <c r="CP11">
        <v>2034</v>
      </c>
      <c r="CQ11">
        <v>2035</v>
      </c>
      <c r="CR11">
        <v>2036</v>
      </c>
      <c r="CS11">
        <v>2037</v>
      </c>
      <c r="CT11">
        <v>2038</v>
      </c>
      <c r="CU11">
        <v>2039</v>
      </c>
      <c r="CV11">
        <v>2040</v>
      </c>
      <c r="CW11">
        <v>2041</v>
      </c>
      <c r="CX11">
        <v>2042</v>
      </c>
      <c r="CY11">
        <v>2043</v>
      </c>
      <c r="CZ11">
        <v>2044</v>
      </c>
      <c r="DA11">
        <v>2045</v>
      </c>
      <c r="DB11">
        <v>2046</v>
      </c>
      <c r="DC11">
        <v>2047</v>
      </c>
      <c r="DD11">
        <v>2048</v>
      </c>
      <c r="DE11">
        <v>2049</v>
      </c>
      <c r="DF11" s="53">
        <v>2050</v>
      </c>
    </row>
    <row r="12" spans="1:110">
      <c r="B12" s="25" t="s">
        <v>23</v>
      </c>
      <c r="C12" t="s">
        <v>166</v>
      </c>
      <c r="D12" s="21">
        <f>$C$5</f>
        <v>0.02</v>
      </c>
      <c r="E12" s="5">
        <v>2026</v>
      </c>
      <c r="F12" s="49">
        <v>3.7</v>
      </c>
      <c r="G12" s="51">
        <f>E12+F12</f>
        <v>2029.7</v>
      </c>
      <c r="H12" s="7">
        <v>2.9</v>
      </c>
      <c r="I12" s="7">
        <v>0</v>
      </c>
      <c r="J12" s="7">
        <v>0</v>
      </c>
      <c r="K12" s="7">
        <v>382</v>
      </c>
      <c r="L12" s="7">
        <v>0.3</v>
      </c>
      <c r="M12" s="7">
        <v>2.9</v>
      </c>
      <c r="N12" s="7">
        <v>0</v>
      </c>
      <c r="O12" s="7">
        <v>0</v>
      </c>
      <c r="P12" s="7">
        <v>368</v>
      </c>
      <c r="Q12" s="7">
        <v>0.3</v>
      </c>
      <c r="R12" s="7">
        <v>0.6</v>
      </c>
      <c r="S12" s="7">
        <v>0</v>
      </c>
      <c r="T12" s="7">
        <v>8.8000000000000007</v>
      </c>
      <c r="U12" s="7">
        <v>0.4</v>
      </c>
      <c r="V12" s="7">
        <v>0.9</v>
      </c>
      <c r="W12" s="7">
        <v>7.5</v>
      </c>
      <c r="X12" s="7">
        <v>20.7</v>
      </c>
      <c r="Y12" s="45">
        <f>W12/W$59</f>
        <v>4.9238445378151285E-3</v>
      </c>
      <c r="Z12" s="45">
        <f>X12/X$59</f>
        <v>6.8314577076664133E-3</v>
      </c>
      <c r="AA12" s="46">
        <f>M12/M$59</f>
        <v>6.0822147651006719E-3</v>
      </c>
      <c r="AB12" s="46">
        <f t="shared" ref="AB12:AF27" si="0">N12/N$59</f>
        <v>0</v>
      </c>
      <c r="AC12" s="46">
        <f t="shared" si="0"/>
        <v>0</v>
      </c>
      <c r="AD12" s="46">
        <f t="shared" si="0"/>
        <v>5.0277345137579579E-3</v>
      </c>
      <c r="AE12" s="46">
        <f t="shared" si="0"/>
        <v>2.5564550489987213E-3</v>
      </c>
      <c r="AF12" s="46">
        <f>R12/R$59</f>
        <v>7.4626865671641807E-3</v>
      </c>
      <c r="AG12" s="54">
        <f>IF($E12&gt;AG$11,0,IF($G12&lt;AG$11,$AQ12,($BF12/($F12))))</f>
        <v>0</v>
      </c>
      <c r="AH12" s="9">
        <f>IF($E12&gt;AH$11,0,IF($G12&lt;AH$11,$AQ12,AG12+($BF12/($F12))))</f>
        <v>15675675.675675673</v>
      </c>
      <c r="AI12" s="9">
        <f t="shared" ref="AI12:AP12" si="1">IF($E12&gt;AI$11,0,IF($G12&lt;AI$11,$AQ12,AH12+($BF12/($F12))))</f>
        <v>31351351.351351347</v>
      </c>
      <c r="AJ12" s="9">
        <f t="shared" si="1"/>
        <v>47027027.027027018</v>
      </c>
      <c r="AK12" s="9">
        <f t="shared" si="1"/>
        <v>62702702.702702694</v>
      </c>
      <c r="AL12" s="9">
        <f t="shared" si="1"/>
        <v>57999999.999999993</v>
      </c>
      <c r="AM12" s="9">
        <f t="shared" si="1"/>
        <v>57999999.999999993</v>
      </c>
      <c r="AN12" s="9">
        <f t="shared" si="1"/>
        <v>57999999.999999993</v>
      </c>
      <c r="AO12" s="9">
        <f t="shared" si="1"/>
        <v>57999999.999999993</v>
      </c>
      <c r="AP12" s="9">
        <f t="shared" si="1"/>
        <v>57999999.999999993</v>
      </c>
      <c r="AQ12" s="9">
        <f>IF(B12="No",0,D12*H12*Conversions!$B$4)</f>
        <v>57999999.999999993</v>
      </c>
      <c r="AR12" s="9">
        <f t="shared" ref="AR12:AS31" si="2">IF($AQ12=$BF12,$BF12,IF($G12&lt;AR$11,$BF12,IF(AQ12+$BF12/$F12&gt;$BF12,$BF12,AQ12+$BF12/$F12)))</f>
        <v>57999999.999999993</v>
      </c>
      <c r="AS12" s="9">
        <f t="shared" si="2"/>
        <v>57999999.999999993</v>
      </c>
      <c r="AT12" s="9">
        <f t="shared" ref="AT12:BE12" si="3">IF($AQ12=$BF12,$BF12,IF($G12&lt;AT$11,$BF12,IF(AS12+$BF12/$F12&gt;$BF12,$BF12,AS12+$BF12/$F12)))</f>
        <v>57999999.999999993</v>
      </c>
      <c r="AU12" s="9">
        <f t="shared" si="3"/>
        <v>57999999.999999993</v>
      </c>
      <c r="AV12" s="9">
        <f t="shared" si="3"/>
        <v>57999999.999999993</v>
      </c>
      <c r="AW12" s="9">
        <f t="shared" si="3"/>
        <v>57999999.999999993</v>
      </c>
      <c r="AX12" s="9">
        <f t="shared" si="3"/>
        <v>57999999.999999993</v>
      </c>
      <c r="AY12" s="9">
        <f t="shared" si="3"/>
        <v>57999999.999999993</v>
      </c>
      <c r="AZ12" s="9">
        <f t="shared" si="3"/>
        <v>57999999.999999993</v>
      </c>
      <c r="BA12" s="9">
        <f t="shared" si="3"/>
        <v>57999999.999999993</v>
      </c>
      <c r="BB12" s="9">
        <f t="shared" si="3"/>
        <v>57999999.999999993</v>
      </c>
      <c r="BC12" s="9">
        <f t="shared" si="3"/>
        <v>57999999.999999993</v>
      </c>
      <c r="BD12" s="9">
        <f t="shared" si="3"/>
        <v>57999999.999999993</v>
      </c>
      <c r="BE12" s="9">
        <f t="shared" si="3"/>
        <v>57999999.999999993</v>
      </c>
      <c r="BF12" s="55">
        <f>IF(B12="No",0,D12*M12*Conversions!$B$4)</f>
        <v>57999999.999999993</v>
      </c>
      <c r="BG12" s="54">
        <f>IF($E12&gt;BG$11,0,IF($G12&lt;BG$11,$BQ12,($CF12/($F12))))</f>
        <v>0</v>
      </c>
      <c r="BH12" s="9">
        <f>IF($E12&gt;BH$11,0,IF($G12&lt;BH$11,$BQ12,BG12+($CF12/($F12))))</f>
        <v>0</v>
      </c>
      <c r="BI12" s="9">
        <f t="shared" ref="BI12:BP12" si="4">IF($E12&gt;BI$11,0,IF($G12&lt;BI$11,$BQ12,BH12+($CF12/($F12))))</f>
        <v>0</v>
      </c>
      <c r="BJ12" s="9">
        <f t="shared" si="4"/>
        <v>0</v>
      </c>
      <c r="BK12" s="9">
        <f t="shared" si="4"/>
        <v>0</v>
      </c>
      <c r="BL12" s="9">
        <f t="shared" si="4"/>
        <v>0</v>
      </c>
      <c r="BM12" s="9">
        <f t="shared" si="4"/>
        <v>0</v>
      </c>
      <c r="BN12" s="9">
        <f t="shared" si="4"/>
        <v>0</v>
      </c>
      <c r="BO12" s="9">
        <f t="shared" si="4"/>
        <v>0</v>
      </c>
      <c r="BP12" s="9">
        <f t="shared" si="4"/>
        <v>0</v>
      </c>
      <c r="BQ12" s="9">
        <f>IF(B12="No",0,D12*I12*Conversions!$B$8)</f>
        <v>0</v>
      </c>
      <c r="BR12" s="9">
        <f>IF($BQ12=$CF12,$CF12,IF($G12&lt;BR$11,$CF12,IF(BQ12+$CF12/$F12&gt;$CF12,$CF12,BQ12+$CF12/$F12)))</f>
        <v>0</v>
      </c>
      <c r="BS12" s="9">
        <f>IF($BQ12=$CF12,$CF12,IF($G12&lt;BS$11,$CF12,IF(BR12+$CF12/$F12&gt;$CF12,$CF12,BR12+$CF12/$F12)))</f>
        <v>0</v>
      </c>
      <c r="BT12" s="9">
        <f t="shared" ref="BT12:CE12" si="5">IF($BQ12=$CF12,$CF12,IF($G12&lt;BT$11,$CF12,IF(BS12+$CF12/$F12&gt;$CF12,$CF12,BS12+$CF12/$F12)))</f>
        <v>0</v>
      </c>
      <c r="BU12" s="9">
        <f t="shared" si="5"/>
        <v>0</v>
      </c>
      <c r="BV12" s="9">
        <f t="shared" si="5"/>
        <v>0</v>
      </c>
      <c r="BW12" s="9">
        <f t="shared" si="5"/>
        <v>0</v>
      </c>
      <c r="BX12" s="9">
        <f t="shared" si="5"/>
        <v>0</v>
      </c>
      <c r="BY12" s="9">
        <f t="shared" si="5"/>
        <v>0</v>
      </c>
      <c r="BZ12" s="9">
        <f t="shared" si="5"/>
        <v>0</v>
      </c>
      <c r="CA12" s="9">
        <f t="shared" si="5"/>
        <v>0</v>
      </c>
      <c r="CB12" s="9">
        <f t="shared" si="5"/>
        <v>0</v>
      </c>
      <c r="CC12" s="9">
        <f t="shared" si="5"/>
        <v>0</v>
      </c>
      <c r="CD12" s="9">
        <f t="shared" si="5"/>
        <v>0</v>
      </c>
      <c r="CE12" s="9">
        <f t="shared" si="5"/>
        <v>0</v>
      </c>
      <c r="CF12" s="55">
        <f>IF(B12="No",0,D12*N12*Conversions!$B$8)</f>
        <v>0</v>
      </c>
      <c r="CG12" s="54">
        <f>(AG12*Conversions!N$14+'Federal Appliances'!BG12*Conversions!N$15)/Conversions!$B$9</f>
        <v>0</v>
      </c>
      <c r="CH12" s="9">
        <f>(AH12*Conversions!O$14+'Federal Appliances'!BH12*Conversions!O$15)/Conversions!$B$9</f>
        <v>8834.8991244765875</v>
      </c>
      <c r="CI12" s="9">
        <f>(AI12*Conversions!P$14+'Federal Appliances'!BI12*Conversions!P$15)/Conversions!$B$9</f>
        <v>17292.698896079171</v>
      </c>
      <c r="CJ12" s="9">
        <f>(AJ12*Conversions!Q$14+'Federal Appliances'!BJ12*Conversions!Q$15)/Conversions!$B$9</f>
        <v>25373.399314807753</v>
      </c>
      <c r="CK12" s="9">
        <f>(AK12*Conversions!R$14+'Federal Appliances'!BK12*Conversions!R$15)/Conversions!$B$9</f>
        <v>33077.000380662335</v>
      </c>
      <c r="CL12" s="9">
        <f>(AL12*Conversions!S$14+'Federal Appliances'!BL12*Conversions!S$15)/Conversions!$B$9</f>
        <v>29898.591549295768</v>
      </c>
      <c r="CM12" s="9">
        <f>(AM12*Conversions!T$14+'Federal Appliances'!BM12*Conversions!T$15)/Conversions!$B$9</f>
        <v>28901.971830985913</v>
      </c>
      <c r="CN12" s="9">
        <f>(AN12*Conversions!U$14+'Federal Appliances'!BN12*Conversions!U$15)/Conversions!$B$9</f>
        <v>27905.35211267605</v>
      </c>
      <c r="CO12" s="9">
        <f>(AO12*Conversions!V$14+'Federal Appliances'!BO12*Conversions!V$15)/Conversions!$B$9</f>
        <v>26908.73239436619</v>
      </c>
      <c r="CP12" s="9">
        <f>(AP12*Conversions!W$14+'Federal Appliances'!BP12*Conversions!W$15)/Conversions!$B$9</f>
        <v>25912.112676056327</v>
      </c>
      <c r="CQ12" s="9">
        <f>(AQ12*Conversions!X$14+'Federal Appliances'!BQ12*Conversions!X$15)/Conversions!$B$9</f>
        <v>24915.492957746468</v>
      </c>
      <c r="CR12" s="9">
        <f>(AR12*Conversions!Y$14+'Federal Appliances'!BR12*Conversions!Y$15)/Conversions!$B$9</f>
        <v>23918.873239436609</v>
      </c>
      <c r="CS12" s="9">
        <f>(AS12*Conversions!Z$14+'Federal Appliances'!BS12*Conversions!Z$15)/Conversions!$B$9</f>
        <v>22922.253521126746</v>
      </c>
      <c r="CT12" s="9">
        <f>(AT12*Conversions!AA$14+'Federal Appliances'!BT12*Conversions!AA$15)/Conversions!$B$9</f>
        <v>21925.633802816887</v>
      </c>
      <c r="CU12" s="9">
        <f>(AU12*Conversions!AB$14+'Federal Appliances'!BU12*Conversions!AB$15)/Conversions!$B$9</f>
        <v>20929.014084507027</v>
      </c>
      <c r="CV12" s="9">
        <f>(AV12*Conversions!AC$14+'Federal Appliances'!BV12*Conversions!AC$15)/Conversions!$B$9</f>
        <v>19932.394366197164</v>
      </c>
      <c r="CW12" s="9">
        <f>(AW12*Conversions!AD$14+'Federal Appliances'!BW12*Conversions!AD$15)/Conversions!$B$9</f>
        <v>18935.774647887309</v>
      </c>
      <c r="CX12" s="9">
        <f>(AX12*Conversions!AE$14+'Federal Appliances'!BX12*Conversions!AE$15)/Conversions!$B$9</f>
        <v>17939.154929577446</v>
      </c>
      <c r="CY12" s="9">
        <f>(AY12*Conversions!AF$14+'Federal Appliances'!BY12*Conversions!AF$15)/Conversions!$B$9</f>
        <v>16942.535211267586</v>
      </c>
      <c r="CZ12" s="9">
        <f>(AZ12*Conversions!AG$14+'Federal Appliances'!BZ12*Conversions!AG$15)/Conversions!$B$9</f>
        <v>15945.915492957725</v>
      </c>
      <c r="DA12" s="9">
        <f>(BA12*Conversions!AH$14+'Federal Appliances'!CA12*Conversions!AH$15)/Conversions!$B$9</f>
        <v>14949.295774647866</v>
      </c>
      <c r="DB12" s="9">
        <f>(BB12*Conversions!AI$14+'Federal Appliances'!CB12*Conversions!AI$15)/Conversions!$B$9</f>
        <v>13952.676056338007</v>
      </c>
      <c r="DC12" s="9">
        <f>(BC12*Conversions!AJ$14+'Federal Appliances'!CC12*Conversions!AJ$15)/Conversions!$B$9</f>
        <v>12956.056338028147</v>
      </c>
      <c r="DD12" s="9">
        <f>(BD12*Conversions!AK$14+'Federal Appliances'!CD12*Conversions!AK$15)/Conversions!$B$9</f>
        <v>11959.43661971829</v>
      </c>
      <c r="DE12" s="9">
        <f>(BE12*Conversions!AL$14+'Federal Appliances'!CE12*Conversions!AL$15)/Conversions!$B$9</f>
        <v>10962.816901408431</v>
      </c>
      <c r="DF12" s="55">
        <f>(BF12*Conversions!AM$14+'Federal Appliances'!CF12*Conversions!AM$15)/Conversions!$B$9</f>
        <v>9966.1971830985876</v>
      </c>
    </row>
    <row r="13" spans="1:110">
      <c r="B13" s="25" t="s">
        <v>23</v>
      </c>
      <c r="C13" t="s">
        <v>167</v>
      </c>
      <c r="D13" s="21">
        <f t="shared" ref="D13:D38" si="6">$C$5</f>
        <v>0.02</v>
      </c>
      <c r="E13" s="5">
        <v>2029</v>
      </c>
      <c r="F13" s="49">
        <v>26.2</v>
      </c>
      <c r="G13" s="51">
        <f t="shared" ref="G13:G58" si="7">E13+F13</f>
        <v>2055.1999999999998</v>
      </c>
      <c r="H13" s="7">
        <v>-0.1</v>
      </c>
      <c r="I13" s="7">
        <v>15.9</v>
      </c>
      <c r="J13" s="7">
        <v>0</v>
      </c>
      <c r="K13" s="7">
        <v>204</v>
      </c>
      <c r="L13" s="7">
        <v>0</v>
      </c>
      <c r="M13" s="7">
        <v>-0.3</v>
      </c>
      <c r="N13" s="7">
        <v>52.6</v>
      </c>
      <c r="O13" s="7">
        <v>0</v>
      </c>
      <c r="P13" s="7">
        <v>733</v>
      </c>
      <c r="Q13" s="7">
        <v>0</v>
      </c>
      <c r="R13" s="7">
        <v>0.6</v>
      </c>
      <c r="S13" s="7">
        <v>0</v>
      </c>
      <c r="T13" s="7">
        <v>7.9</v>
      </c>
      <c r="U13" s="7">
        <v>0.2</v>
      </c>
      <c r="V13" s="7">
        <v>0.2</v>
      </c>
      <c r="W13" s="7">
        <v>33</v>
      </c>
      <c r="X13" s="7">
        <v>32.200000000000003</v>
      </c>
      <c r="Y13" s="45">
        <f t="shared" ref="Y13:Z59" si="8">W13/W$59</f>
        <v>2.1664915966386564E-2</v>
      </c>
      <c r="Z13" s="45">
        <f t="shared" si="8"/>
        <v>1.0626711989703311E-2</v>
      </c>
      <c r="AA13" s="46">
        <f t="shared" ref="AA13:AF59" si="9">M13/M$59</f>
        <v>-6.2919463087248329E-4</v>
      </c>
      <c r="AB13" s="46">
        <f t="shared" si="0"/>
        <v>5.7618578157519987E-2</v>
      </c>
      <c r="AC13" s="46">
        <f t="shared" si="0"/>
        <v>0</v>
      </c>
      <c r="AD13" s="46">
        <f t="shared" si="0"/>
        <v>1.0014482061371151E-2</v>
      </c>
      <c r="AE13" s="46">
        <f t="shared" si="0"/>
        <v>0</v>
      </c>
      <c r="AF13" s="46">
        <f t="shared" si="0"/>
        <v>7.4626865671641807E-3</v>
      </c>
      <c r="AG13" s="54">
        <f t="shared" ref="AG13:AG58" si="10">IF($E13&gt;AG$11,0,IF($G13&lt;AG$11,$AQ13,($BF13/($F13))))</f>
        <v>0</v>
      </c>
      <c r="AH13" s="9">
        <f t="shared" ref="AH13:AP13" si="11">IF($E13&gt;AH$11,0,IF($G13&lt;AH$11,$AQ13,AG13+($BF13/($F13))))</f>
        <v>0</v>
      </c>
      <c r="AI13" s="9">
        <f t="shared" si="11"/>
        <v>0</v>
      </c>
      <c r="AJ13" s="9">
        <f t="shared" si="11"/>
        <v>0</v>
      </c>
      <c r="AK13" s="9">
        <f t="shared" si="11"/>
        <v>-229007.63358778626</v>
      </c>
      <c r="AL13" s="9">
        <f t="shared" si="11"/>
        <v>-458015.26717557252</v>
      </c>
      <c r="AM13" s="9">
        <f t="shared" si="11"/>
        <v>-687022.9007633588</v>
      </c>
      <c r="AN13" s="9">
        <f t="shared" si="11"/>
        <v>-916030.53435114503</v>
      </c>
      <c r="AO13" s="9">
        <f t="shared" si="11"/>
        <v>-1145038.1679389314</v>
      </c>
      <c r="AP13" s="9">
        <f t="shared" si="11"/>
        <v>-1374045.8015267176</v>
      </c>
      <c r="AQ13" s="9">
        <f>IF(B13="No",0,D13*H13*Conversions!$B$4)</f>
        <v>-2000000</v>
      </c>
      <c r="AR13" s="9">
        <f t="shared" si="2"/>
        <v>-6000000</v>
      </c>
      <c r="AS13" s="9">
        <f t="shared" si="2"/>
        <v>-6229007.633587786</v>
      </c>
      <c r="AT13" s="9">
        <f t="shared" ref="AT13:BE13" si="12">IF($AQ13=$BF13,$BF13,IF($G13&lt;AT$11,$BF13,IF(AS13+$BF13/$F13&gt;$BF13,$BF13,AS13+$BF13/$F13)))</f>
        <v>-6458015.267175572</v>
      </c>
      <c r="AU13" s="9">
        <f t="shared" si="12"/>
        <v>-6687022.900763358</v>
      </c>
      <c r="AV13" s="9">
        <f t="shared" si="12"/>
        <v>-6916030.534351144</v>
      </c>
      <c r="AW13" s="9">
        <f t="shared" si="12"/>
        <v>-7145038.16793893</v>
      </c>
      <c r="AX13" s="9">
        <f t="shared" si="12"/>
        <v>-7374045.801526716</v>
      </c>
      <c r="AY13" s="9">
        <f t="shared" si="12"/>
        <v>-7603053.435114502</v>
      </c>
      <c r="AZ13" s="9">
        <f t="shared" si="12"/>
        <v>-7832061.068702288</v>
      </c>
      <c r="BA13" s="9">
        <f t="shared" si="12"/>
        <v>-8061068.702290074</v>
      </c>
      <c r="BB13" s="9">
        <f t="shared" si="12"/>
        <v>-8290076.33587786</v>
      </c>
      <c r="BC13" s="9">
        <f t="shared" si="12"/>
        <v>-8519083.9694656469</v>
      </c>
      <c r="BD13" s="9">
        <f t="shared" si="12"/>
        <v>-8748091.6030534338</v>
      </c>
      <c r="BE13" s="9">
        <f t="shared" si="12"/>
        <v>-8977099.2366412207</v>
      </c>
      <c r="BF13" s="55">
        <f>IF(B13="No",0,D13*M13*Conversions!$B$4)</f>
        <v>-6000000</v>
      </c>
      <c r="BG13" s="54">
        <f t="shared" ref="BG13:BG58" si="13">IF($E13&gt;BG$11,0,IF($G13&lt;BG$11,$BQ13,($CF13/($F13))))</f>
        <v>0</v>
      </c>
      <c r="BH13" s="9">
        <f t="shared" ref="BH13:BP13" si="14">IF($E13&gt;BH$11,0,IF($G13&lt;BH$11,$BQ13,BG13+($CF13/($F13))))</f>
        <v>0</v>
      </c>
      <c r="BI13" s="9">
        <f t="shared" si="14"/>
        <v>0</v>
      </c>
      <c r="BJ13" s="9">
        <f t="shared" si="14"/>
        <v>0</v>
      </c>
      <c r="BK13" s="9">
        <f t="shared" si="14"/>
        <v>40152.67175572519</v>
      </c>
      <c r="BL13" s="9">
        <f t="shared" si="14"/>
        <v>80305.343511450381</v>
      </c>
      <c r="BM13" s="9">
        <f t="shared" si="14"/>
        <v>120458.01526717556</v>
      </c>
      <c r="BN13" s="9">
        <f t="shared" si="14"/>
        <v>160610.68702290076</v>
      </c>
      <c r="BO13" s="9">
        <f t="shared" si="14"/>
        <v>200763.35877862596</v>
      </c>
      <c r="BP13" s="9">
        <f t="shared" si="14"/>
        <v>240916.03053435116</v>
      </c>
      <c r="BQ13" s="9">
        <f>IF(B13="No",0,D13*I13*Conversions!$B$8)</f>
        <v>318000</v>
      </c>
      <c r="BR13" s="9">
        <f t="shared" ref="BR13:BS13" si="15">IF($BQ13=$CF13,$CF13,IF($G13&lt;BR$11,$CF13,IF(BQ13+$CF13/$F13&gt;$CF13,$CF13,BQ13+$CF13/$F13)))</f>
        <v>358152.67175572517</v>
      </c>
      <c r="BS13" s="9">
        <f t="shared" si="15"/>
        <v>398305.34351145034</v>
      </c>
      <c r="BT13" s="9">
        <f t="shared" ref="BT13:CE13" si="16">IF($BQ13=$CF13,$CF13,IF($G13&lt;BT$11,$CF13,IF(BS13+$CF13/$F13&gt;$CF13,$CF13,BS13+$CF13/$F13)))</f>
        <v>438458.01526717551</v>
      </c>
      <c r="BU13" s="9">
        <f t="shared" si="16"/>
        <v>478610.68702290067</v>
      </c>
      <c r="BV13" s="9">
        <f t="shared" si="16"/>
        <v>518763.35877862584</v>
      </c>
      <c r="BW13" s="9">
        <f t="shared" si="16"/>
        <v>558916.03053435101</v>
      </c>
      <c r="BX13" s="9">
        <f t="shared" si="16"/>
        <v>599068.70229007618</v>
      </c>
      <c r="BY13" s="9">
        <f t="shared" si="16"/>
        <v>639221.37404580135</v>
      </c>
      <c r="BZ13" s="9">
        <f t="shared" si="16"/>
        <v>679374.04580152652</v>
      </c>
      <c r="CA13" s="9">
        <f t="shared" si="16"/>
        <v>719526.71755725169</v>
      </c>
      <c r="CB13" s="9">
        <f t="shared" si="16"/>
        <v>759679.38931297685</v>
      </c>
      <c r="CC13" s="9">
        <f t="shared" si="16"/>
        <v>799832.06106870202</v>
      </c>
      <c r="CD13" s="9">
        <f t="shared" si="16"/>
        <v>839984.73282442719</v>
      </c>
      <c r="CE13" s="9">
        <f t="shared" si="16"/>
        <v>880137.40458015236</v>
      </c>
      <c r="CF13" s="55">
        <f>IF(B13="No",0,D13*N13*Conversions!$B$8)</f>
        <v>1052000</v>
      </c>
      <c r="CG13" s="54">
        <f>(AG13*Conversions!N$14+'Federal Appliances'!BG13*Conversions!N$15)/Conversions!$B$9</f>
        <v>0</v>
      </c>
      <c r="CH13" s="9">
        <f>(AH13*Conversions!O$14+'Federal Appliances'!BH13*Conversions!O$15)/Conversions!$B$9</f>
        <v>0</v>
      </c>
      <c r="CI13" s="9">
        <f>(AI13*Conversions!P$14+'Federal Appliances'!BI13*Conversions!P$15)/Conversions!$B$9</f>
        <v>0</v>
      </c>
      <c r="CJ13" s="9">
        <f>(AJ13*Conversions!Q$14+'Federal Appliances'!BJ13*Conversions!Q$15)/Conversions!$B$9</f>
        <v>0</v>
      </c>
      <c r="CK13" s="9">
        <f>(AK13*Conversions!R$14+'Federal Appliances'!BK13*Conversions!R$15)/Conversions!$B$9</f>
        <v>2228.1249328029244</v>
      </c>
      <c r="CL13" s="9">
        <f>(AL13*Conversions!S$14+'Federal Appliances'!BL13*Conversions!S$15)/Conversions!$B$9</f>
        <v>4461.7589506504673</v>
      </c>
      <c r="CM13" s="9">
        <f>(AM13*Conversions!T$14+'Federal Appliances'!BM13*Conversions!T$15)/Conversions!$B$9</f>
        <v>6704.4436082141701</v>
      </c>
      <c r="CN13" s="9">
        <f>(AN13*Conversions!U$14+'Federal Appliances'!BN13*Conversions!U$15)/Conversions!$B$9</f>
        <v>8954.9983872701869</v>
      </c>
      <c r="CO13" s="9">
        <f>(AO13*Conversions!V$14+'Federal Appliances'!BO13*Conversions!V$15)/Conversions!$B$9</f>
        <v>11213.423287818514</v>
      </c>
      <c r="CP13" s="9">
        <f>(AP13*Conversions!W$14+'Federal Appliances'!BP13*Conversions!W$15)/Conversions!$B$9</f>
        <v>13479.718309859156</v>
      </c>
      <c r="CQ13" s="9">
        <f>(AQ13*Conversions!X$14+'Federal Appliances'!BQ13*Conversions!X$15)/Conversions!$B$9</f>
        <v>17743.845070422532</v>
      </c>
      <c r="CR13" s="9">
        <f>(AR13*Conversions!Y$14+'Federal Appliances'!BR13*Conversions!Y$15)/Conversions!$B$9</f>
        <v>18477.565100526823</v>
      </c>
      <c r="CS13" s="9">
        <f>(AS13*Conversions!Z$14+'Federal Appliances'!BS13*Conversions!Z$15)/Conversions!$B$9</f>
        <v>20839.088592624448</v>
      </c>
      <c r="CT13" s="9">
        <f>(AT13*Conversions!AA$14+'Federal Appliances'!BT13*Conversions!AA$15)/Conversions!$B$9</f>
        <v>23208.482206214383</v>
      </c>
      <c r="CU13" s="9">
        <f>(AU13*Conversions!AB$14+'Federal Appliances'!BU13*Conversions!AB$15)/Conversions!$B$9</f>
        <v>25585.745941296631</v>
      </c>
      <c r="CV13" s="9">
        <f>(AV13*Conversions!AC$14+'Federal Appliances'!BV13*Conversions!AC$15)/Conversions!$B$9</f>
        <v>27970.879797871195</v>
      </c>
      <c r="CW13" s="9">
        <f>(AW13*Conversions!AD$14+'Federal Appliances'!BW13*Conversions!AD$15)/Conversions!$B$9</f>
        <v>30363.883775938066</v>
      </c>
      <c r="CX13" s="9">
        <f>(AX13*Conversions!AE$14+'Federal Appliances'!BX13*Conversions!AE$15)/Conversions!$B$9</f>
        <v>32764.757875497256</v>
      </c>
      <c r="CY13" s="9">
        <f>(AY13*Conversions!AF$14+'Federal Appliances'!BY13*Conversions!AF$15)/Conversions!$B$9</f>
        <v>35173.502096548749</v>
      </c>
      <c r="CZ13" s="9">
        <f>(AZ13*Conversions!AG$14+'Federal Appliances'!BZ13*Conversions!AG$15)/Conversions!$B$9</f>
        <v>37590.116439092562</v>
      </c>
      <c r="DA13" s="9">
        <f>(BA13*Conversions!AH$14+'Federal Appliances'!CA13*Conversions!AH$15)/Conversions!$B$9</f>
        <v>40014.600903128689</v>
      </c>
      <c r="DB13" s="9">
        <f>(BB13*Conversions!AI$14+'Federal Appliances'!CB13*Conversions!AI$15)/Conversions!$B$9</f>
        <v>42446.955488657128</v>
      </c>
      <c r="DC13" s="9">
        <f>(BC13*Conversions!AJ$14+'Federal Appliances'!CC13*Conversions!AJ$15)/Conversions!$B$9</f>
        <v>44887.18019567788</v>
      </c>
      <c r="DD13" s="9">
        <f>(BD13*Conversions!AK$14+'Federal Appliances'!CD13*Conversions!AK$15)/Conversions!$B$9</f>
        <v>47335.275024190931</v>
      </c>
      <c r="DE13" s="9">
        <f>(BE13*Conversions!AL$14+'Federal Appliances'!CE13*Conversions!AL$15)/Conversions!$B$9</f>
        <v>49791.239974196309</v>
      </c>
      <c r="DF13" s="55">
        <f>(BF13*Conversions!AM$14+'Federal Appliances'!CF13*Conversions!AM$15)/Conversions!$B$9</f>
        <v>60511.014084507042</v>
      </c>
    </row>
    <row r="14" spans="1:110">
      <c r="B14" s="25" t="s">
        <v>23</v>
      </c>
      <c r="C14" t="s">
        <v>168</v>
      </c>
      <c r="D14" s="21">
        <f t="shared" si="6"/>
        <v>0.02</v>
      </c>
      <c r="E14" s="5">
        <v>2028</v>
      </c>
      <c r="F14" s="49">
        <v>13.8</v>
      </c>
      <c r="G14" s="51">
        <f t="shared" si="7"/>
        <v>2041.8</v>
      </c>
      <c r="H14" s="7">
        <v>4.5</v>
      </c>
      <c r="I14" s="7">
        <v>0</v>
      </c>
      <c r="J14" s="7">
        <v>0</v>
      </c>
      <c r="K14" s="7">
        <v>585</v>
      </c>
      <c r="L14" s="7">
        <v>4</v>
      </c>
      <c r="M14" s="7">
        <v>8.3000000000000007</v>
      </c>
      <c r="N14" s="7">
        <v>0</v>
      </c>
      <c r="O14" s="7">
        <v>0</v>
      </c>
      <c r="P14" s="47">
        <v>1037</v>
      </c>
      <c r="Q14" s="7">
        <v>7.4</v>
      </c>
      <c r="R14" s="7">
        <v>1.2</v>
      </c>
      <c r="S14" s="7">
        <v>0</v>
      </c>
      <c r="T14" s="7">
        <v>17.100000000000001</v>
      </c>
      <c r="U14" s="7">
        <v>0.2</v>
      </c>
      <c r="V14" s="7">
        <v>0.5</v>
      </c>
      <c r="W14" s="7">
        <v>13.4</v>
      </c>
      <c r="X14" s="7">
        <v>39.700000000000003</v>
      </c>
      <c r="Y14" s="45">
        <f t="shared" si="8"/>
        <v>8.7972689075630287E-3</v>
      </c>
      <c r="Z14" s="45">
        <f t="shared" si="8"/>
        <v>1.3101877825814331E-2</v>
      </c>
      <c r="AA14" s="46">
        <f t="shared" si="9"/>
        <v>1.7407718120805375E-2</v>
      </c>
      <c r="AB14" s="46">
        <f t="shared" si="0"/>
        <v>0</v>
      </c>
      <c r="AC14" s="46">
        <f t="shared" si="0"/>
        <v>0</v>
      </c>
      <c r="AD14" s="46">
        <f t="shared" si="0"/>
        <v>1.4167827964040768E-2</v>
      </c>
      <c r="AE14" s="46">
        <f t="shared" si="0"/>
        <v>6.3059224541968467E-2</v>
      </c>
      <c r="AF14" s="46">
        <f t="shared" si="0"/>
        <v>1.4925373134328361E-2</v>
      </c>
      <c r="AG14" s="54">
        <f t="shared" si="10"/>
        <v>0</v>
      </c>
      <c r="AH14" s="9">
        <f t="shared" ref="AH14:AP14" si="17">IF($E14&gt;AH$11,0,IF($G14&lt;AH$11,$AQ14,AG14+($BF14/($F14))))</f>
        <v>0</v>
      </c>
      <c r="AI14" s="9">
        <f t="shared" si="17"/>
        <v>0</v>
      </c>
      <c r="AJ14" s="9">
        <f t="shared" si="17"/>
        <v>12028985.507246377</v>
      </c>
      <c r="AK14" s="9">
        <f t="shared" si="17"/>
        <v>24057971.014492754</v>
      </c>
      <c r="AL14" s="9">
        <f t="shared" si="17"/>
        <v>36086956.521739133</v>
      </c>
      <c r="AM14" s="9">
        <f t="shared" si="17"/>
        <v>48115942.028985508</v>
      </c>
      <c r="AN14" s="9">
        <f t="shared" si="17"/>
        <v>60144927.536231883</v>
      </c>
      <c r="AO14" s="9">
        <f t="shared" si="17"/>
        <v>72173913.043478265</v>
      </c>
      <c r="AP14" s="9">
        <f t="shared" si="17"/>
        <v>84202898.55072464</v>
      </c>
      <c r="AQ14" s="9">
        <f>IF(B14="No",0,D14*H14*Conversions!$B$4)</f>
        <v>90000000</v>
      </c>
      <c r="AR14" s="9">
        <f t="shared" si="2"/>
        <v>102028985.50724638</v>
      </c>
      <c r="AS14" s="9">
        <f t="shared" si="2"/>
        <v>114057971.01449275</v>
      </c>
      <c r="AT14" s="9">
        <f t="shared" ref="AT14:BE14" si="18">IF($AQ14=$BF14,$BF14,IF($G14&lt;AT$11,$BF14,IF(AS14+$BF14/$F14&gt;$BF14,$BF14,AS14+$BF14/$F14)))</f>
        <v>126086956.52173913</v>
      </c>
      <c r="AU14" s="9">
        <f t="shared" si="18"/>
        <v>138115942.0289855</v>
      </c>
      <c r="AV14" s="9">
        <f t="shared" si="18"/>
        <v>150144927.53623188</v>
      </c>
      <c r="AW14" s="9">
        <f t="shared" si="18"/>
        <v>162173913.04347825</v>
      </c>
      <c r="AX14" s="9">
        <f t="shared" si="18"/>
        <v>166000000</v>
      </c>
      <c r="AY14" s="9">
        <f t="shared" si="18"/>
        <v>166000000</v>
      </c>
      <c r="AZ14" s="9">
        <f t="shared" si="18"/>
        <v>166000000</v>
      </c>
      <c r="BA14" s="9">
        <f t="shared" si="18"/>
        <v>166000000</v>
      </c>
      <c r="BB14" s="9">
        <f t="shared" si="18"/>
        <v>166000000</v>
      </c>
      <c r="BC14" s="9">
        <f t="shared" si="18"/>
        <v>166000000</v>
      </c>
      <c r="BD14" s="9">
        <f t="shared" si="18"/>
        <v>166000000</v>
      </c>
      <c r="BE14" s="9">
        <f t="shared" si="18"/>
        <v>166000000</v>
      </c>
      <c r="BF14" s="55">
        <f>IF(B14="No",0,D14*M14*Conversions!$B$4)</f>
        <v>166000000</v>
      </c>
      <c r="BG14" s="54">
        <f t="shared" si="13"/>
        <v>0</v>
      </c>
      <c r="BH14" s="9">
        <f t="shared" ref="BH14:BP14" si="19">IF($E14&gt;BH$11,0,IF($G14&lt;BH$11,$BQ14,BG14+($CF14/($F14))))</f>
        <v>0</v>
      </c>
      <c r="BI14" s="9">
        <f t="shared" si="19"/>
        <v>0</v>
      </c>
      <c r="BJ14" s="9">
        <f t="shared" si="19"/>
        <v>0</v>
      </c>
      <c r="BK14" s="9">
        <f t="shared" si="19"/>
        <v>0</v>
      </c>
      <c r="BL14" s="9">
        <f t="shared" si="19"/>
        <v>0</v>
      </c>
      <c r="BM14" s="9">
        <f t="shared" si="19"/>
        <v>0</v>
      </c>
      <c r="BN14" s="9">
        <f t="shared" si="19"/>
        <v>0</v>
      </c>
      <c r="BO14" s="9">
        <f t="shared" si="19"/>
        <v>0</v>
      </c>
      <c r="BP14" s="9">
        <f t="shared" si="19"/>
        <v>0</v>
      </c>
      <c r="BQ14" s="9">
        <f>IF(B14="No",0,D14*I14*Conversions!$B$8)</f>
        <v>0</v>
      </c>
      <c r="BR14" s="9">
        <f t="shared" ref="BR14:BS14" si="20">IF($BQ14=$CF14,$CF14,IF($G14&lt;BR$11,$CF14,IF(BQ14+$CF14/$F14&gt;$CF14,$CF14,BQ14+$CF14/$F14)))</f>
        <v>0</v>
      </c>
      <c r="BS14" s="9">
        <f t="shared" si="20"/>
        <v>0</v>
      </c>
      <c r="BT14" s="9">
        <f t="shared" ref="BT14:CE14" si="21">IF($BQ14=$CF14,$CF14,IF($G14&lt;BT$11,$CF14,IF(BS14+$CF14/$F14&gt;$CF14,$CF14,BS14+$CF14/$F14)))</f>
        <v>0</v>
      </c>
      <c r="BU14" s="9">
        <f t="shared" si="21"/>
        <v>0</v>
      </c>
      <c r="BV14" s="9">
        <f t="shared" si="21"/>
        <v>0</v>
      </c>
      <c r="BW14" s="9">
        <f t="shared" si="21"/>
        <v>0</v>
      </c>
      <c r="BX14" s="9">
        <f t="shared" si="21"/>
        <v>0</v>
      </c>
      <c r="BY14" s="9">
        <f t="shared" si="21"/>
        <v>0</v>
      </c>
      <c r="BZ14" s="9">
        <f t="shared" si="21"/>
        <v>0</v>
      </c>
      <c r="CA14" s="9">
        <f t="shared" si="21"/>
        <v>0</v>
      </c>
      <c r="CB14" s="9">
        <f t="shared" si="21"/>
        <v>0</v>
      </c>
      <c r="CC14" s="9">
        <f t="shared" si="21"/>
        <v>0</v>
      </c>
      <c r="CD14" s="9">
        <f t="shared" si="21"/>
        <v>0</v>
      </c>
      <c r="CE14" s="9">
        <f t="shared" si="21"/>
        <v>0</v>
      </c>
      <c r="CF14" s="55">
        <f>IF(B14="No",0,D14*N14*Conversions!$B$8)</f>
        <v>0</v>
      </c>
      <c r="CG14" s="54">
        <f>(AG14*Conversions!N$14+'Federal Appliances'!BG14*Conversions!N$15)/Conversions!$B$9</f>
        <v>0</v>
      </c>
      <c r="CH14" s="9">
        <f>(AH14*Conversions!O$14+'Federal Appliances'!BH14*Conversions!O$15)/Conversions!$B$9</f>
        <v>0</v>
      </c>
      <c r="CI14" s="9">
        <f>(AI14*Conversions!P$14+'Federal Appliances'!BI14*Conversions!P$15)/Conversions!$B$9</f>
        <v>0</v>
      </c>
      <c r="CJ14" s="9">
        <f>(AJ14*Conversions!Q$14+'Federal Appliances'!BJ14*Conversions!Q$15)/Conversions!$B$9</f>
        <v>6490.2306593182266</v>
      </c>
      <c r="CK14" s="9">
        <f>(AK14*Conversions!R$14+'Federal Appliances'!BK14*Conversions!R$15)/Conversions!$B$9</f>
        <v>12691.087977138186</v>
      </c>
      <c r="CL14" s="9">
        <f>(AL14*Conversions!S$14+'Federal Appliances'!BL14*Conversions!S$15)/Conversions!$B$9</f>
        <v>18602.57195345989</v>
      </c>
      <c r="CM14" s="9">
        <f>(AM14*Conversions!T$14+'Federal Appliances'!BM14*Conversions!T$15)/Conversions!$B$9</f>
        <v>23976.648295570521</v>
      </c>
      <c r="CN14" s="9">
        <f>(AN14*Conversions!U$14+'Federal Appliances'!BN14*Conversions!U$15)/Conversions!$B$9</f>
        <v>28937.334149826489</v>
      </c>
      <c r="CO14" s="9">
        <f>(AO14*Conversions!V$14+'Federal Appliances'!BO14*Conversions!V$15)/Conversions!$B$9</f>
        <v>33484.629516227797</v>
      </c>
      <c r="CP14" s="9">
        <f>(AP14*Conversions!W$14+'Federal Appliances'!BP14*Conversions!W$15)/Conversions!$B$9</f>
        <v>37618.53439477444</v>
      </c>
      <c r="CQ14" s="9">
        <f>(AQ14*Conversions!X$14+'Federal Appliances'!BQ14*Conversions!X$15)/Conversions!$B$9</f>
        <v>38661.971830985902</v>
      </c>
      <c r="CR14" s="9">
        <f>(AR14*Conversions!Y$14+'Federal Appliances'!BR14*Conversions!Y$15)/Conversions!$B$9</f>
        <v>42076.178812002436</v>
      </c>
      <c r="CS14" s="9">
        <f>(AS14*Conversions!Z$14+'Federal Appliances'!BS14*Conversions!Z$15)/Conversions!$B$9</f>
        <v>45076.995305164302</v>
      </c>
      <c r="CT14" s="9">
        <f>(AT14*Conversions!AA$14+'Federal Appliances'!BT14*Conversions!AA$15)/Conversions!$B$9</f>
        <v>47664.421310471495</v>
      </c>
      <c r="CU14" s="9">
        <f>(AU14*Conversions!AB$14+'Federal Appliances'!BU14*Conversions!AB$15)/Conversions!$B$9</f>
        <v>49838.456827924034</v>
      </c>
      <c r="CV14" s="9">
        <f>(AV14*Conversions!AC$14+'Federal Appliances'!BV14*Conversions!AC$15)/Conversions!$B$9</f>
        <v>51599.101857521906</v>
      </c>
      <c r="CW14" s="9">
        <f>(AW14*Conversions!AD$14+'Federal Appliances'!BW14*Conversions!AD$15)/Conversions!$B$9</f>
        <v>52946.356399265111</v>
      </c>
      <c r="CX14" s="9">
        <f>(AX14*Conversions!AE$14+'Federal Appliances'!BX14*Conversions!AE$15)/Conversions!$B$9</f>
        <v>51343.098591549249</v>
      </c>
      <c r="CY14" s="9">
        <f>(AY14*Conversions!AF$14+'Federal Appliances'!BY14*Conversions!AF$15)/Conversions!$B$9</f>
        <v>48490.704225352063</v>
      </c>
      <c r="CZ14" s="9">
        <f>(AZ14*Conversions!AG$14+'Federal Appliances'!BZ14*Conversions!AG$15)/Conversions!$B$9</f>
        <v>45638.30985915487</v>
      </c>
      <c r="DA14" s="9">
        <f>(BA14*Conversions!AH$14+'Federal Appliances'!CA14*Conversions!AH$15)/Conversions!$B$9</f>
        <v>42785.915492957691</v>
      </c>
      <c r="DB14" s="9">
        <f>(BB14*Conversions!AI$14+'Federal Appliances'!CB14*Conversions!AI$15)/Conversions!$B$9</f>
        <v>39933.521126760505</v>
      </c>
      <c r="DC14" s="9">
        <f>(BC14*Conversions!AJ$14+'Federal Appliances'!CC14*Conversions!AJ$15)/Conversions!$B$9</f>
        <v>37081.126760563326</v>
      </c>
      <c r="DD14" s="9">
        <f>(BD14*Conversions!AK$14+'Federal Appliances'!CD14*Conversions!AK$15)/Conversions!$B$9</f>
        <v>34228.732394366147</v>
      </c>
      <c r="DE14" s="9">
        <f>(BE14*Conversions!AL$14+'Federal Appliances'!CE14*Conversions!AL$15)/Conversions!$B$9</f>
        <v>31376.338028168961</v>
      </c>
      <c r="DF14" s="55">
        <f>(BF14*Conversions!AM$14+'Federal Appliances'!CF14*Conversions!AM$15)/Conversions!$B$9</f>
        <v>28523.943661971825</v>
      </c>
    </row>
    <row r="15" spans="1:110">
      <c r="B15" s="25" t="s">
        <v>23</v>
      </c>
      <c r="C15" t="s">
        <v>169</v>
      </c>
      <c r="D15" s="21">
        <f t="shared" si="6"/>
        <v>0.02</v>
      </c>
      <c r="E15" s="5">
        <v>2029</v>
      </c>
      <c r="F15" s="49">
        <v>21.2</v>
      </c>
      <c r="G15" s="51">
        <f t="shared" si="7"/>
        <v>2050.1999999999998</v>
      </c>
      <c r="H15" s="7">
        <v>16.100000000000001</v>
      </c>
      <c r="I15" s="7">
        <v>0</v>
      </c>
      <c r="J15" s="7">
        <v>0</v>
      </c>
      <c r="K15" s="47">
        <v>2099</v>
      </c>
      <c r="L15" s="7">
        <v>12.3</v>
      </c>
      <c r="M15" s="7">
        <v>44.7</v>
      </c>
      <c r="N15" s="7">
        <v>0</v>
      </c>
      <c r="O15" s="7">
        <v>0</v>
      </c>
      <c r="P15" s="47">
        <v>5596</v>
      </c>
      <c r="Q15" s="7">
        <v>35</v>
      </c>
      <c r="R15" s="7">
        <v>5</v>
      </c>
      <c r="S15" s="7">
        <v>0</v>
      </c>
      <c r="T15" s="7">
        <v>72.8</v>
      </c>
      <c r="U15" s="7">
        <v>0.5</v>
      </c>
      <c r="V15" s="7">
        <v>1.2</v>
      </c>
      <c r="W15" s="7">
        <v>55.9</v>
      </c>
      <c r="X15" s="7">
        <v>168.6</v>
      </c>
      <c r="Y15" s="45">
        <f t="shared" si="8"/>
        <v>3.6699054621848755E-2</v>
      </c>
      <c r="Z15" s="45">
        <f t="shared" si="8"/>
        <v>5.5641727995775714E-2</v>
      </c>
      <c r="AA15" s="46">
        <f t="shared" si="9"/>
        <v>9.3750000000000028E-2</v>
      </c>
      <c r="AB15" s="46">
        <f t="shared" si="0"/>
        <v>0</v>
      </c>
      <c r="AC15" s="46">
        <f t="shared" si="0"/>
        <v>0</v>
      </c>
      <c r="AD15" s="46">
        <f t="shared" si="0"/>
        <v>7.6454354182036777E-2</v>
      </c>
      <c r="AE15" s="46">
        <f t="shared" si="0"/>
        <v>0.29825308904985087</v>
      </c>
      <c r="AF15" s="46">
        <f t="shared" si="0"/>
        <v>6.2189054726368174E-2</v>
      </c>
      <c r="AG15" s="54">
        <f t="shared" si="10"/>
        <v>0</v>
      </c>
      <c r="AH15" s="9">
        <f t="shared" ref="AH15:AP15" si="22">IF($E15&gt;AH$11,0,IF($G15&lt;AH$11,$AQ15,AG15+($BF15/($F15))))</f>
        <v>0</v>
      </c>
      <c r="AI15" s="9">
        <f t="shared" si="22"/>
        <v>0</v>
      </c>
      <c r="AJ15" s="9">
        <f t="shared" si="22"/>
        <v>0</v>
      </c>
      <c r="AK15" s="9">
        <f t="shared" si="22"/>
        <v>42169811.320754722</v>
      </c>
      <c r="AL15" s="9">
        <f t="shared" si="22"/>
        <v>84339622.641509444</v>
      </c>
      <c r="AM15" s="9">
        <f t="shared" si="22"/>
        <v>126509433.96226417</v>
      </c>
      <c r="AN15" s="9">
        <f t="shared" si="22"/>
        <v>168679245.28301889</v>
      </c>
      <c r="AO15" s="9">
        <f t="shared" si="22"/>
        <v>210849056.60377359</v>
      </c>
      <c r="AP15" s="9">
        <f t="shared" si="22"/>
        <v>253018867.9245283</v>
      </c>
      <c r="AQ15" s="9">
        <f>IF(B15="No",0,D15*H15*Conversions!$B$4)</f>
        <v>322000000</v>
      </c>
      <c r="AR15" s="9">
        <f t="shared" si="2"/>
        <v>364169811.32075471</v>
      </c>
      <c r="AS15" s="9">
        <f t="shared" si="2"/>
        <v>406339622.64150941</v>
      </c>
      <c r="AT15" s="9">
        <f t="shared" ref="AT15:BE15" si="23">IF($AQ15=$BF15,$BF15,IF($G15&lt;AT$11,$BF15,IF(AS15+$BF15/$F15&gt;$BF15,$BF15,AS15+$BF15/$F15)))</f>
        <v>448509433.96226412</v>
      </c>
      <c r="AU15" s="9">
        <f t="shared" si="23"/>
        <v>490679245.28301883</v>
      </c>
      <c r="AV15" s="9">
        <f t="shared" si="23"/>
        <v>532849056.60377353</v>
      </c>
      <c r="AW15" s="9">
        <f t="shared" si="23"/>
        <v>575018867.92452824</v>
      </c>
      <c r="AX15" s="9">
        <f t="shared" si="23"/>
        <v>617188679.24528301</v>
      </c>
      <c r="AY15" s="9">
        <f t="shared" si="23"/>
        <v>659358490.56603777</v>
      </c>
      <c r="AZ15" s="9">
        <f t="shared" si="23"/>
        <v>701528301.88679254</v>
      </c>
      <c r="BA15" s="9">
        <f t="shared" si="23"/>
        <v>743698113.20754731</v>
      </c>
      <c r="BB15" s="9">
        <f t="shared" si="23"/>
        <v>785867924.52830207</v>
      </c>
      <c r="BC15" s="9">
        <f t="shared" si="23"/>
        <v>828037735.84905684</v>
      </c>
      <c r="BD15" s="9">
        <f t="shared" si="23"/>
        <v>870207547.16981161</v>
      </c>
      <c r="BE15" s="9">
        <f t="shared" si="23"/>
        <v>894000000.00000012</v>
      </c>
      <c r="BF15" s="55">
        <f>IF(B15="No",0,D15*M15*Conversions!$B$4)</f>
        <v>894000000.00000012</v>
      </c>
      <c r="BG15" s="54">
        <f t="shared" si="13"/>
        <v>0</v>
      </c>
      <c r="BH15" s="9">
        <f t="shared" ref="BH15:BP15" si="24">IF($E15&gt;BH$11,0,IF($G15&lt;BH$11,$BQ15,BG15+($CF15/($F15))))</f>
        <v>0</v>
      </c>
      <c r="BI15" s="9">
        <f t="shared" si="24"/>
        <v>0</v>
      </c>
      <c r="BJ15" s="9">
        <f t="shared" si="24"/>
        <v>0</v>
      </c>
      <c r="BK15" s="9">
        <f t="shared" si="24"/>
        <v>0</v>
      </c>
      <c r="BL15" s="9">
        <f t="shared" si="24"/>
        <v>0</v>
      </c>
      <c r="BM15" s="9">
        <f t="shared" si="24"/>
        <v>0</v>
      </c>
      <c r="BN15" s="9">
        <f t="shared" si="24"/>
        <v>0</v>
      </c>
      <c r="BO15" s="9">
        <f t="shared" si="24"/>
        <v>0</v>
      </c>
      <c r="BP15" s="9">
        <f t="shared" si="24"/>
        <v>0</v>
      </c>
      <c r="BQ15" s="9">
        <f>IF(B15="No",0,D15*I15*Conversions!$B$8)</f>
        <v>0</v>
      </c>
      <c r="BR15" s="9">
        <f t="shared" ref="BR15:BS15" si="25">IF($BQ15=$CF15,$CF15,IF($G15&lt;BR$11,$CF15,IF(BQ15+$CF15/$F15&gt;$CF15,$CF15,BQ15+$CF15/$F15)))</f>
        <v>0</v>
      </c>
      <c r="BS15" s="9">
        <f t="shared" si="25"/>
        <v>0</v>
      </c>
      <c r="BT15" s="9">
        <f t="shared" ref="BT15:CE15" si="26">IF($BQ15=$CF15,$CF15,IF($G15&lt;BT$11,$CF15,IF(BS15+$CF15/$F15&gt;$CF15,$CF15,BS15+$CF15/$F15)))</f>
        <v>0</v>
      </c>
      <c r="BU15" s="9">
        <f t="shared" si="26"/>
        <v>0</v>
      </c>
      <c r="BV15" s="9">
        <f t="shared" si="26"/>
        <v>0</v>
      </c>
      <c r="BW15" s="9">
        <f t="shared" si="26"/>
        <v>0</v>
      </c>
      <c r="BX15" s="9">
        <f t="shared" si="26"/>
        <v>0</v>
      </c>
      <c r="BY15" s="9">
        <f t="shared" si="26"/>
        <v>0</v>
      </c>
      <c r="BZ15" s="9">
        <f t="shared" si="26"/>
        <v>0</v>
      </c>
      <c r="CA15" s="9">
        <f t="shared" si="26"/>
        <v>0</v>
      </c>
      <c r="CB15" s="9">
        <f t="shared" si="26"/>
        <v>0</v>
      </c>
      <c r="CC15" s="9">
        <f t="shared" si="26"/>
        <v>0</v>
      </c>
      <c r="CD15" s="9">
        <f t="shared" si="26"/>
        <v>0</v>
      </c>
      <c r="CE15" s="9">
        <f t="shared" si="26"/>
        <v>0</v>
      </c>
      <c r="CF15" s="55">
        <f>IF(B15="No",0,D15*N15*Conversions!$B$8)</f>
        <v>0</v>
      </c>
      <c r="CG15" s="54">
        <f>(AG15*Conversions!N$14+'Federal Appliances'!BG15*Conversions!N$15)/Conversions!$B$9</f>
        <v>0</v>
      </c>
      <c r="CH15" s="9">
        <f>(AH15*Conversions!O$14+'Federal Appliances'!BH15*Conversions!O$15)/Conversions!$B$9</f>
        <v>0</v>
      </c>
      <c r="CI15" s="9">
        <f>(AI15*Conversions!P$14+'Federal Appliances'!BI15*Conversions!P$15)/Conversions!$B$9</f>
        <v>0</v>
      </c>
      <c r="CJ15" s="9">
        <f>(AJ15*Conversions!Q$14+'Federal Appliances'!BJ15*Conversions!Q$15)/Conversions!$B$9</f>
        <v>0</v>
      </c>
      <c r="CK15" s="9">
        <f>(AK15*Conversions!R$14+'Federal Appliances'!BK15*Conversions!R$15)/Conversions!$B$9</f>
        <v>22245.466383204886</v>
      </c>
      <c r="CL15" s="9">
        <f>(AL15*Conversions!S$14+'Federal Appliances'!BL15*Conversions!S$15)/Conversions!$B$9</f>
        <v>43476.4815306936</v>
      </c>
      <c r="CM15" s="9">
        <f>(AM15*Conversions!T$14+'Federal Appliances'!BM15*Conversions!T$15)/Conversions!$B$9</f>
        <v>63040.898219505711</v>
      </c>
      <c r="CN15" s="9">
        <f>(AN15*Conversions!U$14+'Federal Appliances'!BN15*Conversions!U$15)/Conversions!$B$9</f>
        <v>81156.09885729471</v>
      </c>
      <c r="CO15" s="9">
        <f>(AO15*Conversions!V$14+'Federal Appliances'!BO15*Conversions!V$15)/Conversions!$B$9</f>
        <v>97822.083444060583</v>
      </c>
      <c r="CP15" s="9">
        <f>(AP15*Conversions!W$14+'Federal Appliances'!BP15*Conversions!W$15)/Conversions!$B$9</f>
        <v>113038.85197980332</v>
      </c>
      <c r="CQ15" s="9">
        <f>(AQ15*Conversions!X$14+'Federal Appliances'!BQ15*Conversions!X$15)/Conversions!$B$9</f>
        <v>138323.94366197177</v>
      </c>
      <c r="CR15" s="9">
        <f>(AR15*Conversions!Y$14+'Federal Appliances'!BR15*Conversions!Y$15)/Conversions!$B$9</f>
        <v>150181.57852777035</v>
      </c>
      <c r="CS15" s="9">
        <f>(AS15*Conversions!Z$14+'Federal Appliances'!BS15*Conversions!Z$15)/Conversions!$B$9</f>
        <v>160589.99734254577</v>
      </c>
      <c r="CT15" s="9">
        <f>(AT15*Conversions!AA$14+'Federal Appliances'!BT15*Conversions!AA$15)/Conversions!$B$9</f>
        <v>169549.20010629806</v>
      </c>
      <c r="CU15" s="9">
        <f>(AU15*Conversions!AB$14+'Federal Appliances'!BU15*Conversions!AB$15)/Conversions!$B$9</f>
        <v>177059.18681902724</v>
      </c>
      <c r="CV15" s="9">
        <f>(AV15*Conversions!AC$14+'Federal Appliances'!BV15*Conversions!AC$15)/Conversions!$B$9</f>
        <v>183119.95748073331</v>
      </c>
      <c r="CW15" s="9">
        <f>(AW15*Conversions!AD$14+'Federal Appliances'!BW15*Conversions!AD$15)/Conversions!$B$9</f>
        <v>187731.51209141628</v>
      </c>
      <c r="CX15" s="9">
        <f>(AX15*Conversions!AE$14+'Federal Appliances'!BX15*Conversions!AE$15)/Conversions!$B$9</f>
        <v>190893.85065107612</v>
      </c>
      <c r="CY15" s="9">
        <f>(AY15*Conversions!AF$14+'Federal Appliances'!BY15*Conversions!AF$15)/Conversions!$B$9</f>
        <v>192606.97315971283</v>
      </c>
      <c r="CZ15" s="9">
        <f>(AZ15*Conversions!AG$14+'Federal Appliances'!BZ15*Conversions!AG$15)/Conversions!$B$9</f>
        <v>192870.8796173264</v>
      </c>
      <c r="DA15" s="9">
        <f>(BA15*Conversions!AH$14+'Federal Appliances'!CA15*Conversions!AH$15)/Conversions!$B$9</f>
        <v>191685.57002391687</v>
      </c>
      <c r="DB15" s="9">
        <f>(BB15*Conversions!AI$14+'Federal Appliances'!CB15*Conversions!AI$15)/Conversions!$B$9</f>
        <v>189051.04437948423</v>
      </c>
      <c r="DC15" s="9">
        <f>(BC15*Conversions!AJ$14+'Federal Appliances'!CC15*Conversions!AJ$15)/Conversions!$B$9</f>
        <v>184967.30268402849</v>
      </c>
      <c r="DD15" s="9">
        <f>(BD15*Conversions!AK$14+'Federal Appliances'!CD15*Conversions!AK$15)/Conversions!$B$9</f>
        <v>179434.34493754958</v>
      </c>
      <c r="DE15" s="9">
        <f>(BE15*Conversions!AL$14+'Federal Appliances'!CE15*Conversions!AL$15)/Conversions!$B$9</f>
        <v>168978.59154929552</v>
      </c>
      <c r="DF15" s="55">
        <f>(BF15*Conversions!AM$14+'Federal Appliances'!CF15*Conversions!AM$15)/Conversions!$B$9</f>
        <v>153616.90140845071</v>
      </c>
    </row>
    <row r="16" spans="1:110">
      <c r="B16" s="25" t="s">
        <v>23</v>
      </c>
      <c r="C16" t="s">
        <v>170</v>
      </c>
      <c r="D16" s="21">
        <f t="shared" si="6"/>
        <v>0.02</v>
      </c>
      <c r="E16" s="5">
        <v>2028</v>
      </c>
      <c r="F16" s="49">
        <v>10</v>
      </c>
      <c r="G16" s="51">
        <f t="shared" si="7"/>
        <v>2038</v>
      </c>
      <c r="H16" s="7">
        <v>3</v>
      </c>
      <c r="I16" s="7">
        <v>0</v>
      </c>
      <c r="J16" s="7">
        <v>0</v>
      </c>
      <c r="K16" s="7">
        <v>375</v>
      </c>
      <c r="L16" s="7">
        <v>0</v>
      </c>
      <c r="M16" s="7">
        <v>4</v>
      </c>
      <c r="N16" s="7">
        <v>0</v>
      </c>
      <c r="O16" s="7">
        <v>0</v>
      </c>
      <c r="P16" s="7">
        <v>480</v>
      </c>
      <c r="Q16" s="7">
        <v>0</v>
      </c>
      <c r="R16" s="7">
        <v>0.6</v>
      </c>
      <c r="S16" s="7">
        <v>0</v>
      </c>
      <c r="T16" s="7">
        <v>8.8000000000000007</v>
      </c>
      <c r="U16" s="7">
        <v>0.1</v>
      </c>
      <c r="V16" s="7">
        <v>0.3</v>
      </c>
      <c r="W16" s="7">
        <v>7.5</v>
      </c>
      <c r="X16" s="7">
        <v>21.8</v>
      </c>
      <c r="Y16" s="45">
        <f t="shared" si="8"/>
        <v>4.9238445378151285E-3</v>
      </c>
      <c r="Z16" s="45">
        <f t="shared" si="8"/>
        <v>7.1944820302960299E-3</v>
      </c>
      <c r="AA16" s="46">
        <f t="shared" si="9"/>
        <v>8.3892617449664447E-3</v>
      </c>
      <c r="AB16" s="46">
        <f t="shared" si="0"/>
        <v>0</v>
      </c>
      <c r="AC16" s="46">
        <f t="shared" si="0"/>
        <v>0</v>
      </c>
      <c r="AD16" s="46">
        <f t="shared" si="0"/>
        <v>6.5579145831625545E-3</v>
      </c>
      <c r="AE16" s="46">
        <f t="shared" si="0"/>
        <v>0</v>
      </c>
      <c r="AF16" s="46">
        <f t="shared" si="0"/>
        <v>7.4626865671641807E-3</v>
      </c>
      <c r="AG16" s="54">
        <f t="shared" si="10"/>
        <v>0</v>
      </c>
      <c r="AH16" s="9">
        <f t="shared" ref="AH16:AP16" si="27">IF($E16&gt;AH$11,0,IF($G16&lt;AH$11,$AQ16,AG16+($BF16/($F16))))</f>
        <v>0</v>
      </c>
      <c r="AI16" s="9">
        <f t="shared" si="27"/>
        <v>0</v>
      </c>
      <c r="AJ16" s="9">
        <f t="shared" si="27"/>
        <v>8000000</v>
      </c>
      <c r="AK16" s="9">
        <f t="shared" si="27"/>
        <v>16000000</v>
      </c>
      <c r="AL16" s="9">
        <f t="shared" si="27"/>
        <v>24000000</v>
      </c>
      <c r="AM16" s="9">
        <f t="shared" si="27"/>
        <v>32000000</v>
      </c>
      <c r="AN16" s="9">
        <f t="shared" si="27"/>
        <v>40000000</v>
      </c>
      <c r="AO16" s="9">
        <f t="shared" si="27"/>
        <v>48000000</v>
      </c>
      <c r="AP16" s="9">
        <f t="shared" si="27"/>
        <v>56000000</v>
      </c>
      <c r="AQ16" s="9">
        <f>IF(B16="No",0,D16*H16*Conversions!$B$4)</f>
        <v>60000000</v>
      </c>
      <c r="AR16" s="9">
        <f t="shared" si="2"/>
        <v>68000000</v>
      </c>
      <c r="AS16" s="9">
        <f t="shared" si="2"/>
        <v>76000000</v>
      </c>
      <c r="AT16" s="9">
        <f t="shared" ref="AT16:BE16" si="28">IF($AQ16=$BF16,$BF16,IF($G16&lt;AT$11,$BF16,IF(AS16+$BF16/$F16&gt;$BF16,$BF16,AS16+$BF16/$F16)))</f>
        <v>80000000</v>
      </c>
      <c r="AU16" s="9">
        <f t="shared" si="28"/>
        <v>80000000</v>
      </c>
      <c r="AV16" s="9">
        <f t="shared" si="28"/>
        <v>80000000</v>
      </c>
      <c r="AW16" s="9">
        <f t="shared" si="28"/>
        <v>80000000</v>
      </c>
      <c r="AX16" s="9">
        <f t="shared" si="28"/>
        <v>80000000</v>
      </c>
      <c r="AY16" s="9">
        <f t="shared" si="28"/>
        <v>80000000</v>
      </c>
      <c r="AZ16" s="9">
        <f t="shared" si="28"/>
        <v>80000000</v>
      </c>
      <c r="BA16" s="9">
        <f t="shared" si="28"/>
        <v>80000000</v>
      </c>
      <c r="BB16" s="9">
        <f t="shared" si="28"/>
        <v>80000000</v>
      </c>
      <c r="BC16" s="9">
        <f t="shared" si="28"/>
        <v>80000000</v>
      </c>
      <c r="BD16" s="9">
        <f t="shared" si="28"/>
        <v>80000000</v>
      </c>
      <c r="BE16" s="9">
        <f t="shared" si="28"/>
        <v>80000000</v>
      </c>
      <c r="BF16" s="55">
        <f>IF(B16="No",0,D16*M16*Conversions!$B$4)</f>
        <v>80000000</v>
      </c>
      <c r="BG16" s="54">
        <f t="shared" si="13"/>
        <v>0</v>
      </c>
      <c r="BH16" s="9">
        <f t="shared" ref="BH16:BP16" si="29">IF($E16&gt;BH$11,0,IF($G16&lt;BH$11,$BQ16,BG16+($CF16/($F16))))</f>
        <v>0</v>
      </c>
      <c r="BI16" s="9">
        <f t="shared" si="29"/>
        <v>0</v>
      </c>
      <c r="BJ16" s="9">
        <f t="shared" si="29"/>
        <v>0</v>
      </c>
      <c r="BK16" s="9">
        <f t="shared" si="29"/>
        <v>0</v>
      </c>
      <c r="BL16" s="9">
        <f t="shared" si="29"/>
        <v>0</v>
      </c>
      <c r="BM16" s="9">
        <f t="shared" si="29"/>
        <v>0</v>
      </c>
      <c r="BN16" s="9">
        <f t="shared" si="29"/>
        <v>0</v>
      </c>
      <c r="BO16" s="9">
        <f t="shared" si="29"/>
        <v>0</v>
      </c>
      <c r="BP16" s="9">
        <f t="shared" si="29"/>
        <v>0</v>
      </c>
      <c r="BQ16" s="9">
        <f>IF(B16="No",0,D16*I16*Conversions!$B$8)</f>
        <v>0</v>
      </c>
      <c r="BR16" s="9">
        <f t="shared" ref="BR16:BS16" si="30">IF($BQ16=$CF16,$CF16,IF($G16&lt;BR$11,$CF16,IF(BQ16+$CF16/$F16&gt;$CF16,$CF16,BQ16+$CF16/$F16)))</f>
        <v>0</v>
      </c>
      <c r="BS16" s="9">
        <f t="shared" si="30"/>
        <v>0</v>
      </c>
      <c r="BT16" s="9">
        <f t="shared" ref="BT16:CE16" si="31">IF($BQ16=$CF16,$CF16,IF($G16&lt;BT$11,$CF16,IF(BS16+$CF16/$F16&gt;$CF16,$CF16,BS16+$CF16/$F16)))</f>
        <v>0</v>
      </c>
      <c r="BU16" s="9">
        <f t="shared" si="31"/>
        <v>0</v>
      </c>
      <c r="BV16" s="9">
        <f t="shared" si="31"/>
        <v>0</v>
      </c>
      <c r="BW16" s="9">
        <f t="shared" si="31"/>
        <v>0</v>
      </c>
      <c r="BX16" s="9">
        <f t="shared" si="31"/>
        <v>0</v>
      </c>
      <c r="BY16" s="9">
        <f t="shared" si="31"/>
        <v>0</v>
      </c>
      <c r="BZ16" s="9">
        <f t="shared" si="31"/>
        <v>0</v>
      </c>
      <c r="CA16" s="9">
        <f t="shared" si="31"/>
        <v>0</v>
      </c>
      <c r="CB16" s="9">
        <f t="shared" si="31"/>
        <v>0</v>
      </c>
      <c r="CC16" s="9">
        <f t="shared" si="31"/>
        <v>0</v>
      </c>
      <c r="CD16" s="9">
        <f t="shared" si="31"/>
        <v>0</v>
      </c>
      <c r="CE16" s="9">
        <f t="shared" si="31"/>
        <v>0</v>
      </c>
      <c r="CF16" s="55">
        <f>IF(B16="No",0,D16*N16*Conversions!$B$8)</f>
        <v>0</v>
      </c>
      <c r="CG16" s="54">
        <f>(AG16*Conversions!N$14+'Federal Appliances'!BG16*Conversions!N$15)/Conversions!$B$9</f>
        <v>0</v>
      </c>
      <c r="CH16" s="9">
        <f>(AH16*Conversions!O$14+'Federal Appliances'!BH16*Conversions!O$15)/Conversions!$B$9</f>
        <v>0</v>
      </c>
      <c r="CI16" s="9">
        <f>(AI16*Conversions!P$14+'Federal Appliances'!BI16*Conversions!P$15)/Conversions!$B$9</f>
        <v>0</v>
      </c>
      <c r="CJ16" s="9">
        <f>(AJ16*Conversions!Q$14+'Federal Appliances'!BJ16*Conversions!Q$15)/Conversions!$B$9</f>
        <v>4316.3943661971816</v>
      </c>
      <c r="CK16" s="9">
        <f>(AK16*Conversions!R$14+'Federal Appliances'!BK16*Conversions!R$15)/Conversions!$B$9</f>
        <v>8440.3380281690115</v>
      </c>
      <c r="CL16" s="9">
        <f>(AL16*Conversions!S$14+'Federal Appliances'!BL16*Conversions!S$15)/Conversions!$B$9</f>
        <v>12371.830985915492</v>
      </c>
      <c r="CM16" s="9">
        <f>(AM16*Conversions!T$14+'Federal Appliances'!BM16*Conversions!T$15)/Conversions!$B$9</f>
        <v>15945.915492957745</v>
      </c>
      <c r="CN16" s="9">
        <f>(AN16*Conversions!U$14+'Federal Appliances'!BN16*Conversions!U$15)/Conversions!$B$9</f>
        <v>19245.070422535206</v>
      </c>
      <c r="CO16" s="9">
        <f>(AO16*Conversions!V$14+'Federal Appliances'!BO16*Conversions!V$15)/Conversions!$B$9</f>
        <v>22269.295774647882</v>
      </c>
      <c r="CP16" s="9">
        <f>(AP16*Conversions!W$14+'Federal Appliances'!BP16*Conversions!W$15)/Conversions!$B$9</f>
        <v>25018.591549295768</v>
      </c>
      <c r="CQ16" s="9">
        <f>(AQ16*Conversions!X$14+'Federal Appliances'!BQ16*Conversions!X$15)/Conversions!$B$9</f>
        <v>25774.647887323936</v>
      </c>
      <c r="CR16" s="9">
        <f>(AR16*Conversions!Y$14+'Federal Appliances'!BR16*Conversions!Y$15)/Conversions!$B$9</f>
        <v>28042.816901408441</v>
      </c>
      <c r="CS16" s="9">
        <f>(AS16*Conversions!Z$14+'Federal Appliances'!BS16*Conversions!Z$15)/Conversions!$B$9</f>
        <v>30036.056338028156</v>
      </c>
      <c r="CT16" s="9">
        <f>(AT16*Conversions!AA$14+'Federal Appliances'!BT16*Conversions!AA$15)/Conversions!$B$9</f>
        <v>30242.253521126742</v>
      </c>
      <c r="CU16" s="9">
        <f>(AU16*Conversions!AB$14+'Federal Appliances'!BU16*Conversions!AB$15)/Conversions!$B$9</f>
        <v>28867.605633802803</v>
      </c>
      <c r="CV16" s="9">
        <f>(AV16*Conversions!AC$14+'Federal Appliances'!BV16*Conversions!AC$15)/Conversions!$B$9</f>
        <v>27492.957746478856</v>
      </c>
      <c r="CW16" s="9">
        <f>(AW16*Conversions!AD$14+'Federal Appliances'!BW16*Conversions!AD$15)/Conversions!$B$9</f>
        <v>26118.30985915491</v>
      </c>
      <c r="CX16" s="9">
        <f>(AX16*Conversions!AE$14+'Federal Appliances'!BX16*Conversions!AE$15)/Conversions!$B$9</f>
        <v>24743.661971830963</v>
      </c>
      <c r="CY16" s="9">
        <f>(AY16*Conversions!AF$14+'Federal Appliances'!BY16*Conversions!AF$15)/Conversions!$B$9</f>
        <v>23369.01408450702</v>
      </c>
      <c r="CZ16" s="9">
        <f>(AZ16*Conversions!AG$14+'Federal Appliances'!BZ16*Conversions!AG$15)/Conversions!$B$9</f>
        <v>21994.366197183073</v>
      </c>
      <c r="DA16" s="9">
        <f>(BA16*Conversions!AH$14+'Federal Appliances'!CA16*Conversions!AH$15)/Conversions!$B$9</f>
        <v>20619.718309859127</v>
      </c>
      <c r="DB16" s="9">
        <f>(BB16*Conversions!AI$14+'Federal Appliances'!CB16*Conversions!AI$15)/Conversions!$B$9</f>
        <v>19245.070422535184</v>
      </c>
      <c r="DC16" s="9">
        <f>(BC16*Conversions!AJ$14+'Federal Appliances'!CC16*Conversions!AJ$15)/Conversions!$B$9</f>
        <v>17870.422535211244</v>
      </c>
      <c r="DD16" s="9">
        <f>(BD16*Conversions!AK$14+'Federal Appliances'!CD16*Conversions!AK$15)/Conversions!$B$9</f>
        <v>16495.774647887298</v>
      </c>
      <c r="DE16" s="9">
        <f>(BE16*Conversions!AL$14+'Federal Appliances'!CE16*Conversions!AL$15)/Conversions!$B$9</f>
        <v>15121.126760563355</v>
      </c>
      <c r="DF16" s="55">
        <f>(BF16*Conversions!AM$14+'Federal Appliances'!CF16*Conversions!AM$15)/Conversions!$B$9</f>
        <v>13746.478873239434</v>
      </c>
    </row>
    <row r="17" spans="2:110">
      <c r="B17" s="25" t="s">
        <v>23</v>
      </c>
      <c r="C17" t="s">
        <v>171</v>
      </c>
      <c r="D17" s="21">
        <f t="shared" si="6"/>
        <v>0.02</v>
      </c>
      <c r="E17" s="5">
        <v>2026</v>
      </c>
      <c r="F17" s="49">
        <v>16</v>
      </c>
      <c r="G17" s="51">
        <f t="shared" si="7"/>
        <v>2042</v>
      </c>
      <c r="H17" s="7">
        <v>12.8</v>
      </c>
      <c r="I17" s="7">
        <v>10.8</v>
      </c>
      <c r="J17" s="7">
        <v>0</v>
      </c>
      <c r="K17" s="47">
        <v>1789</v>
      </c>
      <c r="L17" s="7">
        <v>1.6</v>
      </c>
      <c r="M17" s="7">
        <v>21.6</v>
      </c>
      <c r="N17" s="7">
        <v>18.2</v>
      </c>
      <c r="O17" s="7">
        <v>0</v>
      </c>
      <c r="P17" s="47">
        <v>2922</v>
      </c>
      <c r="Q17" s="7">
        <v>2.6</v>
      </c>
      <c r="R17" s="7">
        <v>3.5</v>
      </c>
      <c r="S17" s="7">
        <v>0</v>
      </c>
      <c r="T17" s="7">
        <v>50.6</v>
      </c>
      <c r="U17" s="7">
        <v>1.1000000000000001</v>
      </c>
      <c r="V17" s="7">
        <v>2.2000000000000002</v>
      </c>
      <c r="W17" s="7">
        <v>54.1</v>
      </c>
      <c r="X17" s="7">
        <v>126.1</v>
      </c>
      <c r="Y17" s="45">
        <f t="shared" si="8"/>
        <v>3.5517331932773122E-2</v>
      </c>
      <c r="Z17" s="45">
        <f t="shared" si="8"/>
        <v>4.1615788257813272E-2</v>
      </c>
      <c r="AA17" s="46">
        <f t="shared" si="9"/>
        <v>4.5302013422818803E-2</v>
      </c>
      <c r="AB17" s="46">
        <f t="shared" si="0"/>
        <v>1.9936466206594367E-2</v>
      </c>
      <c r="AC17" s="46">
        <f t="shared" si="0"/>
        <v>0</v>
      </c>
      <c r="AD17" s="46">
        <f t="shared" si="0"/>
        <v>3.9921305025002046E-2</v>
      </c>
      <c r="AE17" s="46">
        <f t="shared" si="0"/>
        <v>2.2155943757988922E-2</v>
      </c>
      <c r="AF17" s="46">
        <f t="shared" si="0"/>
        <v>4.3532338308457721E-2</v>
      </c>
      <c r="AG17" s="54">
        <f t="shared" si="10"/>
        <v>0</v>
      </c>
      <c r="AH17" s="9">
        <f t="shared" ref="AH17:AP17" si="32">IF($E17&gt;AH$11,0,IF($G17&lt;AH$11,$AQ17,AG17+($BF17/($F17))))</f>
        <v>27000000.000000004</v>
      </c>
      <c r="AI17" s="9">
        <f t="shared" si="32"/>
        <v>54000000.000000007</v>
      </c>
      <c r="AJ17" s="9">
        <f t="shared" si="32"/>
        <v>81000000.000000015</v>
      </c>
      <c r="AK17" s="9">
        <f t="shared" si="32"/>
        <v>108000000.00000001</v>
      </c>
      <c r="AL17" s="9">
        <f t="shared" si="32"/>
        <v>135000000.00000003</v>
      </c>
      <c r="AM17" s="9">
        <f t="shared" si="32"/>
        <v>162000000.00000003</v>
      </c>
      <c r="AN17" s="9">
        <f t="shared" si="32"/>
        <v>189000000.00000003</v>
      </c>
      <c r="AO17" s="9">
        <f t="shared" si="32"/>
        <v>216000000.00000003</v>
      </c>
      <c r="AP17" s="9">
        <f t="shared" si="32"/>
        <v>243000000.00000003</v>
      </c>
      <c r="AQ17" s="9">
        <f>IF(B17="No",0,D17*H17*Conversions!$B$4)</f>
        <v>256000000</v>
      </c>
      <c r="AR17" s="9">
        <f t="shared" si="2"/>
        <v>283000000</v>
      </c>
      <c r="AS17" s="9">
        <f t="shared" si="2"/>
        <v>310000000</v>
      </c>
      <c r="AT17" s="9">
        <f t="shared" ref="AT17:BE17" si="33">IF($AQ17=$BF17,$BF17,IF($G17&lt;AT$11,$BF17,IF(AS17+$BF17/$F17&gt;$BF17,$BF17,AS17+$BF17/$F17)))</f>
        <v>337000000</v>
      </c>
      <c r="AU17" s="9">
        <f t="shared" si="33"/>
        <v>364000000</v>
      </c>
      <c r="AV17" s="9">
        <f t="shared" si="33"/>
        <v>391000000</v>
      </c>
      <c r="AW17" s="9">
        <f t="shared" si="33"/>
        <v>418000000</v>
      </c>
      <c r="AX17" s="9">
        <f t="shared" si="33"/>
        <v>432000000.00000006</v>
      </c>
      <c r="AY17" s="9">
        <f t="shared" si="33"/>
        <v>432000000.00000006</v>
      </c>
      <c r="AZ17" s="9">
        <f t="shared" si="33"/>
        <v>432000000.00000006</v>
      </c>
      <c r="BA17" s="9">
        <f t="shared" si="33"/>
        <v>432000000.00000006</v>
      </c>
      <c r="BB17" s="9">
        <f t="shared" si="33"/>
        <v>432000000.00000006</v>
      </c>
      <c r="BC17" s="9">
        <f t="shared" si="33"/>
        <v>432000000.00000006</v>
      </c>
      <c r="BD17" s="9">
        <f t="shared" si="33"/>
        <v>432000000.00000006</v>
      </c>
      <c r="BE17" s="9">
        <f t="shared" si="33"/>
        <v>432000000.00000006</v>
      </c>
      <c r="BF17" s="55">
        <f>IF(B17="No",0,D17*M17*Conversions!$B$4)</f>
        <v>432000000.00000006</v>
      </c>
      <c r="BG17" s="54">
        <f t="shared" si="13"/>
        <v>0</v>
      </c>
      <c r="BH17" s="9">
        <f t="shared" ref="BH17:BP17" si="34">IF($E17&gt;BH$11,0,IF($G17&lt;BH$11,$BQ17,BG17+($CF17/($F17))))</f>
        <v>22750</v>
      </c>
      <c r="BI17" s="9">
        <f t="shared" si="34"/>
        <v>45500</v>
      </c>
      <c r="BJ17" s="9">
        <f t="shared" si="34"/>
        <v>68250</v>
      </c>
      <c r="BK17" s="9">
        <f t="shared" si="34"/>
        <v>91000</v>
      </c>
      <c r="BL17" s="9">
        <f t="shared" si="34"/>
        <v>113750</v>
      </c>
      <c r="BM17" s="9">
        <f t="shared" si="34"/>
        <v>136500</v>
      </c>
      <c r="BN17" s="9">
        <f t="shared" si="34"/>
        <v>159250</v>
      </c>
      <c r="BO17" s="9">
        <f t="shared" si="34"/>
        <v>182000</v>
      </c>
      <c r="BP17" s="9">
        <f t="shared" si="34"/>
        <v>204750</v>
      </c>
      <c r="BQ17" s="9">
        <f>IF(B17="No",0,D17*I17*Conversions!$B$8)</f>
        <v>216000.00000000003</v>
      </c>
      <c r="BR17" s="9">
        <f t="shared" ref="BR17:BS17" si="35">IF($BQ17=$CF17,$CF17,IF($G17&lt;BR$11,$CF17,IF(BQ17+$CF17/$F17&gt;$CF17,$CF17,BQ17+$CF17/$F17)))</f>
        <v>238750.00000000003</v>
      </c>
      <c r="BS17" s="9">
        <f t="shared" si="35"/>
        <v>261500.00000000003</v>
      </c>
      <c r="BT17" s="9">
        <f t="shared" ref="BT17:CE17" si="36">IF($BQ17=$CF17,$CF17,IF($G17&lt;BT$11,$CF17,IF(BS17+$CF17/$F17&gt;$CF17,$CF17,BS17+$CF17/$F17)))</f>
        <v>284250</v>
      </c>
      <c r="BU17" s="9">
        <f t="shared" si="36"/>
        <v>307000</v>
      </c>
      <c r="BV17" s="9">
        <f t="shared" si="36"/>
        <v>329750</v>
      </c>
      <c r="BW17" s="9">
        <f t="shared" si="36"/>
        <v>352500</v>
      </c>
      <c r="BX17" s="9">
        <f t="shared" si="36"/>
        <v>364000</v>
      </c>
      <c r="BY17" s="9">
        <f t="shared" si="36"/>
        <v>364000</v>
      </c>
      <c r="BZ17" s="9">
        <f t="shared" si="36"/>
        <v>364000</v>
      </c>
      <c r="CA17" s="9">
        <f t="shared" si="36"/>
        <v>364000</v>
      </c>
      <c r="CB17" s="9">
        <f t="shared" si="36"/>
        <v>364000</v>
      </c>
      <c r="CC17" s="9">
        <f t="shared" si="36"/>
        <v>364000</v>
      </c>
      <c r="CD17" s="9">
        <f t="shared" si="36"/>
        <v>364000</v>
      </c>
      <c r="CE17" s="9">
        <f t="shared" si="36"/>
        <v>364000</v>
      </c>
      <c r="CF17" s="55">
        <f>IF(B17="No",0,D17*N17*Conversions!$B$8)</f>
        <v>364000</v>
      </c>
      <c r="CG17" s="54">
        <f>(AG17*Conversions!N$14+'Federal Appliances'!BG17*Conversions!N$15)/Conversions!$B$9</f>
        <v>0</v>
      </c>
      <c r="CH17" s="9">
        <f>(AH17*Conversions!O$14+'Federal Appliances'!BH17*Conversions!O$15)/Conversions!$B$9</f>
        <v>16548.227112676057</v>
      </c>
      <c r="CI17" s="9">
        <f>(AI17*Conversions!P$14+'Federal Appliances'!BI17*Conversions!P$15)/Conversions!$B$9</f>
        <v>32446.933098591548</v>
      </c>
      <c r="CJ17" s="9">
        <f>(AJ17*Conversions!Q$14+'Federal Appliances'!BJ17*Conversions!Q$15)/Conversions!$B$9</f>
        <v>47696.117957746479</v>
      </c>
      <c r="CK17" s="9">
        <f>(AK17*Conversions!R$14+'Federal Appliances'!BK17*Conversions!R$15)/Conversions!$B$9</f>
        <v>62295.78169014083</v>
      </c>
      <c r="CL17" s="9">
        <f>(AL17*Conversions!S$14+'Federal Appliances'!BL17*Conversions!S$15)/Conversions!$B$9</f>
        <v>76245.924295774646</v>
      </c>
      <c r="CM17" s="9">
        <f>(AM17*Conversions!T$14+'Federal Appliances'!BM17*Conversions!T$15)/Conversions!$B$9</f>
        <v>88711.4471830986</v>
      </c>
      <c r="CN17" s="9">
        <f>(AN17*Conversions!U$14+'Federal Appliances'!BN17*Conversions!U$15)/Conversions!$B$9</f>
        <v>100249.08274647887</v>
      </c>
      <c r="CO17" s="9">
        <f>(AO17*Conversions!V$14+'Federal Appliances'!BO17*Conversions!V$15)/Conversions!$B$9</f>
        <v>110858.83098591548</v>
      </c>
      <c r="CP17" s="9">
        <f>(AP17*Conversions!W$14+'Federal Appliances'!BP17*Conversions!W$15)/Conversions!$B$9</f>
        <v>120540.69190140843</v>
      </c>
      <c r="CQ17" s="9">
        <f>(AQ17*Conversions!X$14+'Federal Appliances'!BQ17*Conversions!X$15)/Conversions!$B$9</f>
        <v>122607.83098591547</v>
      </c>
      <c r="CR17" s="9">
        <f>(AR17*Conversions!Y$14+'Federal Appliances'!BR17*Conversions!Y$15)/Conversions!$B$9</f>
        <v>130674.48063380277</v>
      </c>
      <c r="CS17" s="9">
        <f>(AS17*Conversions!Z$14+'Federal Appliances'!BS17*Conversions!Z$15)/Conversions!$B$9</f>
        <v>137813.24295774644</v>
      </c>
      <c r="CT17" s="9">
        <f>(AT17*Conversions!AA$14+'Federal Appliances'!BT17*Conversions!AA$15)/Conversions!$B$9</f>
        <v>144024.11795774641</v>
      </c>
      <c r="CU17" s="9">
        <f>(AU17*Conversions!AB$14+'Federal Appliances'!BU17*Conversions!AB$15)/Conversions!$B$9</f>
        <v>149307.10563380274</v>
      </c>
      <c r="CV17" s="9">
        <f>(AV17*Conversions!AC$14+'Federal Appliances'!BV17*Conversions!AC$15)/Conversions!$B$9</f>
        <v>153662.20598591538</v>
      </c>
      <c r="CW17" s="9">
        <f>(AW17*Conversions!AD$14+'Federal Appliances'!BW17*Conversions!AD$15)/Conversions!$B$9</f>
        <v>157089.41901408439</v>
      </c>
      <c r="CX17" s="9">
        <f>(AX17*Conversions!AE$14+'Federal Appliances'!BX17*Conversions!AE$15)/Conversions!$B$9</f>
        <v>154909.77464788724</v>
      </c>
      <c r="CY17" s="9">
        <f>(AY17*Conversions!AF$14+'Federal Appliances'!BY17*Conversions!AF$15)/Conversions!$B$9</f>
        <v>147486.67605633792</v>
      </c>
      <c r="CZ17" s="9">
        <f>(AZ17*Conversions!AG$14+'Federal Appliances'!BZ17*Conversions!AG$15)/Conversions!$B$9</f>
        <v>140063.57746478863</v>
      </c>
      <c r="DA17" s="9">
        <f>(BA17*Conversions!AH$14+'Federal Appliances'!CA17*Conversions!AH$15)/Conversions!$B$9</f>
        <v>132640.47887323931</v>
      </c>
      <c r="DB17" s="9">
        <f>(BB17*Conversions!AI$14+'Federal Appliances'!CB17*Conversions!AI$15)/Conversions!$B$9</f>
        <v>125217.38028169001</v>
      </c>
      <c r="DC17" s="9">
        <f>(BC17*Conversions!AJ$14+'Federal Appliances'!CC17*Conversions!AJ$15)/Conversions!$B$9</f>
        <v>117794.28169014071</v>
      </c>
      <c r="DD17" s="9">
        <f>(BD17*Conversions!AK$14+'Federal Appliances'!CD17*Conversions!AK$15)/Conversions!$B$9</f>
        <v>110371.18309859141</v>
      </c>
      <c r="DE17" s="9">
        <f>(BE17*Conversions!AL$14+'Federal Appliances'!CE17*Conversions!AL$15)/Conversions!$B$9</f>
        <v>102948.08450704212</v>
      </c>
      <c r="DF17" s="55">
        <f>(BF17*Conversions!AM$14+'Federal Appliances'!CF17*Conversions!AM$15)/Conversions!$B$9</f>
        <v>95524.985915492958</v>
      </c>
    </row>
    <row r="18" spans="2:110">
      <c r="B18" s="25" t="s">
        <v>23</v>
      </c>
      <c r="C18" t="s">
        <v>172</v>
      </c>
      <c r="D18" s="21">
        <f t="shared" si="6"/>
        <v>0.02</v>
      </c>
      <c r="E18" s="5">
        <v>2026</v>
      </c>
      <c r="F18" s="49">
        <v>14.2</v>
      </c>
      <c r="G18" s="51">
        <f t="shared" si="7"/>
        <v>2040.2</v>
      </c>
      <c r="H18" s="7">
        <v>1.5</v>
      </c>
      <c r="I18" s="7">
        <v>8.5</v>
      </c>
      <c r="J18" s="7">
        <v>65.400000000000006</v>
      </c>
      <c r="K18" s="47">
        <v>1177</v>
      </c>
      <c r="L18" s="7">
        <v>0.2</v>
      </c>
      <c r="M18" s="7">
        <v>2.2000000000000002</v>
      </c>
      <c r="N18" s="7">
        <v>12.6</v>
      </c>
      <c r="O18" s="7">
        <v>97.8</v>
      </c>
      <c r="P18" s="47">
        <v>2022</v>
      </c>
      <c r="Q18" s="7">
        <v>0.3</v>
      </c>
      <c r="R18" s="7">
        <v>0.6</v>
      </c>
      <c r="S18" s="47">
        <v>1750</v>
      </c>
      <c r="T18" s="7">
        <v>33.4</v>
      </c>
      <c r="U18" s="7">
        <v>0.3</v>
      </c>
      <c r="V18" s="7">
        <v>0.4</v>
      </c>
      <c r="W18" s="7">
        <v>16.100000000000001</v>
      </c>
      <c r="X18" s="7">
        <v>23.8</v>
      </c>
      <c r="Y18" s="45">
        <f t="shared" si="8"/>
        <v>1.0569852941176476E-2</v>
      </c>
      <c r="Z18" s="45">
        <f t="shared" si="8"/>
        <v>7.8545262532589682E-3</v>
      </c>
      <c r="AA18" s="46">
        <f t="shared" si="9"/>
        <v>4.6140939597315448E-3</v>
      </c>
      <c r="AB18" s="46">
        <f t="shared" si="0"/>
        <v>1.3802168912257639E-2</v>
      </c>
      <c r="AC18" s="46">
        <f t="shared" si="0"/>
        <v>0.16988014590932776</v>
      </c>
      <c r="AD18" s="46">
        <f t="shared" si="0"/>
        <v>2.7625215181572259E-2</v>
      </c>
      <c r="AE18" s="46">
        <f t="shared" si="0"/>
        <v>2.5564550489987213E-3</v>
      </c>
      <c r="AF18" s="46">
        <f t="shared" si="0"/>
        <v>7.4626865671641807E-3</v>
      </c>
      <c r="AG18" s="54">
        <f t="shared" si="10"/>
        <v>0</v>
      </c>
      <c r="AH18" s="9">
        <f t="shared" ref="AH18:AP18" si="37">IF($E18&gt;AH$11,0,IF($G18&lt;AH$11,$AQ18,AG18+($BF18/($F18))))</f>
        <v>3098591.5492957751</v>
      </c>
      <c r="AI18" s="9">
        <f t="shared" si="37"/>
        <v>6197183.0985915503</v>
      </c>
      <c r="AJ18" s="9">
        <f t="shared" si="37"/>
        <v>9295774.6478873249</v>
      </c>
      <c r="AK18" s="9">
        <f t="shared" si="37"/>
        <v>12394366.197183101</v>
      </c>
      <c r="AL18" s="9">
        <f t="shared" si="37"/>
        <v>15492957.746478876</v>
      </c>
      <c r="AM18" s="9">
        <f t="shared" si="37"/>
        <v>18591549.29577465</v>
      </c>
      <c r="AN18" s="9">
        <f t="shared" si="37"/>
        <v>21690140.845070425</v>
      </c>
      <c r="AO18" s="9">
        <f t="shared" si="37"/>
        <v>24788732.394366201</v>
      </c>
      <c r="AP18" s="9">
        <f t="shared" si="37"/>
        <v>27887323.943661977</v>
      </c>
      <c r="AQ18" s="9">
        <f>IF(B18="No",0,D18*H18*Conversions!$B$4)</f>
        <v>30000000</v>
      </c>
      <c r="AR18" s="9">
        <f t="shared" si="2"/>
        <v>33098591.549295776</v>
      </c>
      <c r="AS18" s="9">
        <f t="shared" si="2"/>
        <v>36197183.098591551</v>
      </c>
      <c r="AT18" s="9">
        <f t="shared" ref="AT18:BE18" si="38">IF($AQ18=$BF18,$BF18,IF($G18&lt;AT$11,$BF18,IF(AS18+$BF18/$F18&gt;$BF18,$BF18,AS18+$BF18/$F18)))</f>
        <v>39295774.647887327</v>
      </c>
      <c r="AU18" s="9">
        <f t="shared" si="38"/>
        <v>42394366.197183102</v>
      </c>
      <c r="AV18" s="9">
        <f t="shared" si="38"/>
        <v>44000000.000000007</v>
      </c>
      <c r="AW18" s="9">
        <f t="shared" si="38"/>
        <v>44000000.000000007</v>
      </c>
      <c r="AX18" s="9">
        <f t="shared" si="38"/>
        <v>44000000.000000007</v>
      </c>
      <c r="AY18" s="9">
        <f t="shared" si="38"/>
        <v>44000000.000000007</v>
      </c>
      <c r="AZ18" s="9">
        <f t="shared" si="38"/>
        <v>44000000.000000007</v>
      </c>
      <c r="BA18" s="9">
        <f t="shared" si="38"/>
        <v>44000000.000000007</v>
      </c>
      <c r="BB18" s="9">
        <f t="shared" si="38"/>
        <v>44000000.000000007</v>
      </c>
      <c r="BC18" s="9">
        <f t="shared" si="38"/>
        <v>44000000.000000007</v>
      </c>
      <c r="BD18" s="9">
        <f t="shared" si="38"/>
        <v>44000000.000000007</v>
      </c>
      <c r="BE18" s="9">
        <f t="shared" si="38"/>
        <v>44000000.000000007</v>
      </c>
      <c r="BF18" s="55">
        <f>IF(B18="No",0,D18*M18*Conversions!$B$4)</f>
        <v>44000000.000000007</v>
      </c>
      <c r="BG18" s="54">
        <f t="shared" si="13"/>
        <v>0</v>
      </c>
      <c r="BH18" s="9">
        <f t="shared" ref="BH18:BP18" si="39">IF($E18&gt;BH$11,0,IF($G18&lt;BH$11,$BQ18,BG18+($CF18/($F18))))</f>
        <v>17746.478873239437</v>
      </c>
      <c r="BI18" s="9">
        <f t="shared" si="39"/>
        <v>35492.957746478874</v>
      </c>
      <c r="BJ18" s="9">
        <f t="shared" si="39"/>
        <v>53239.436619718312</v>
      </c>
      <c r="BK18" s="9">
        <f t="shared" si="39"/>
        <v>70985.915492957749</v>
      </c>
      <c r="BL18" s="9">
        <f t="shared" si="39"/>
        <v>88732.394366197186</v>
      </c>
      <c r="BM18" s="9">
        <f t="shared" si="39"/>
        <v>106478.87323943662</v>
      </c>
      <c r="BN18" s="9">
        <f t="shared" si="39"/>
        <v>124225.35211267606</v>
      </c>
      <c r="BO18" s="9">
        <f t="shared" si="39"/>
        <v>141971.8309859155</v>
      </c>
      <c r="BP18" s="9">
        <f t="shared" si="39"/>
        <v>159718.30985915492</v>
      </c>
      <c r="BQ18" s="9">
        <f>IF(B18="No",0,D18*I18*Conversions!$B$8)</f>
        <v>170000</v>
      </c>
      <c r="BR18" s="9">
        <f t="shared" ref="BR18:BS18" si="40">IF($BQ18=$CF18,$CF18,IF($G18&lt;BR$11,$CF18,IF(BQ18+$CF18/$F18&gt;$CF18,$CF18,BQ18+$CF18/$F18)))</f>
        <v>187746.47887323942</v>
      </c>
      <c r="BS18" s="9">
        <f t="shared" si="40"/>
        <v>205492.95774647885</v>
      </c>
      <c r="BT18" s="9">
        <f t="shared" ref="BT18:CE18" si="41">IF($BQ18=$CF18,$CF18,IF($G18&lt;BT$11,$CF18,IF(BS18+$CF18/$F18&gt;$CF18,$CF18,BS18+$CF18/$F18)))</f>
        <v>223239.43661971827</v>
      </c>
      <c r="BU18" s="9">
        <f t="shared" si="41"/>
        <v>240985.91549295769</v>
      </c>
      <c r="BV18" s="9">
        <f t="shared" si="41"/>
        <v>252000</v>
      </c>
      <c r="BW18" s="9">
        <f t="shared" si="41"/>
        <v>252000</v>
      </c>
      <c r="BX18" s="9">
        <f t="shared" si="41"/>
        <v>252000</v>
      </c>
      <c r="BY18" s="9">
        <f t="shared" si="41"/>
        <v>252000</v>
      </c>
      <c r="BZ18" s="9">
        <f t="shared" si="41"/>
        <v>252000</v>
      </c>
      <c r="CA18" s="9">
        <f t="shared" si="41"/>
        <v>252000</v>
      </c>
      <c r="CB18" s="9">
        <f t="shared" si="41"/>
        <v>252000</v>
      </c>
      <c r="CC18" s="9">
        <f t="shared" si="41"/>
        <v>252000</v>
      </c>
      <c r="CD18" s="9">
        <f t="shared" si="41"/>
        <v>252000</v>
      </c>
      <c r="CE18" s="9">
        <f t="shared" si="41"/>
        <v>252000</v>
      </c>
      <c r="CF18" s="55">
        <f>IF(B18="No",0,D18*N18*Conversions!$B$8)</f>
        <v>252000</v>
      </c>
      <c r="CG18" s="54">
        <f>(AG18*Conversions!N$14+'Federal Appliances'!BG18*Conversions!N$15)/Conversions!$B$9</f>
        <v>0</v>
      </c>
      <c r="CH18" s="9">
        <f>(AH18*Conversions!O$14+'Federal Appliances'!BH18*Conversions!O$15)/Conversions!$B$9</f>
        <v>2784.5526681214046</v>
      </c>
      <c r="CI18" s="9">
        <f>(AI18*Conversions!P$14+'Federal Appliances'!BI18*Conversions!P$15)/Conversions!$B$9</f>
        <v>5494.5645705217212</v>
      </c>
      <c r="CJ18" s="9">
        <f>(AJ18*Conversions!Q$14+'Federal Appliances'!BJ18*Conversions!Q$15)/Conversions!$B$9</f>
        <v>8130.035707200951</v>
      </c>
      <c r="CK18" s="9">
        <f>(AK18*Conversions!R$14+'Federal Appliances'!BK18*Conversions!R$15)/Conversions!$B$9</f>
        <v>10690.966078159094</v>
      </c>
      <c r="CL18" s="9">
        <f>(AL18*Conversions!S$14+'Federal Appliances'!BL18*Conversions!S$15)/Conversions!$B$9</f>
        <v>13177.355683396154</v>
      </c>
      <c r="CM18" s="9">
        <f>(AM18*Conversions!T$14+'Federal Appliances'!BM18*Conversions!T$15)/Conversions!$B$9</f>
        <v>15493.366395556437</v>
      </c>
      <c r="CN18" s="9">
        <f>(AN18*Conversions!U$14+'Federal Appliances'!BN18*Conversions!U$15)/Conversions!$B$9</f>
        <v>17702.890299543742</v>
      </c>
      <c r="CO18" s="9">
        <f>(AO18*Conversions!V$14+'Federal Appliances'!BO18*Conversions!V$15)/Conversions!$B$9</f>
        <v>19805.927395358063</v>
      </c>
      <c r="CP18" s="9">
        <f>(AP18*Conversions!W$14+'Federal Appliances'!BP18*Conversions!W$15)/Conversions!$B$9</f>
        <v>21802.477682999401</v>
      </c>
      <c r="CQ18" s="9">
        <f>(AQ18*Conversions!X$14+'Federal Appliances'!BQ18*Conversions!X$15)/Conversions!$B$9</f>
        <v>22832.323943661966</v>
      </c>
      <c r="CR18" s="9">
        <f>(AR18*Conversions!Y$14+'Federal Appliances'!BR18*Conversions!Y$15)/Conversions!$B$9</f>
        <v>24632.841698075772</v>
      </c>
      <c r="CS18" s="9">
        <f>(AS18*Conversions!Z$14+'Federal Appliances'!BS18*Conversions!Z$15)/Conversions!$B$9</f>
        <v>26326.872644316598</v>
      </c>
      <c r="CT18" s="9">
        <f>(AT18*Conversions!AA$14+'Federal Appliances'!BT18*Conversions!AA$15)/Conversions!$B$9</f>
        <v>27914.41678238444</v>
      </c>
      <c r="CU18" s="9">
        <f>(AU18*Conversions!AB$14+'Federal Appliances'!BU18*Conversions!AB$15)/Conversions!$B$9</f>
        <v>29395.474112279298</v>
      </c>
      <c r="CV18" s="9">
        <f>(AV18*Conversions!AC$14+'Federal Appliances'!BV18*Conversions!AC$15)/Conversions!$B$9</f>
        <v>29863.126760563373</v>
      </c>
      <c r="CW18" s="9">
        <f>(AW18*Conversions!AD$14+'Federal Appliances'!BW18*Conversions!AD$15)/Conversions!$B$9</f>
        <v>29107.070422535202</v>
      </c>
      <c r="CX18" s="9">
        <f>(AX18*Conversions!AE$14+'Federal Appliances'!BX18*Conversions!AE$15)/Conversions!$B$9</f>
        <v>28351.014084507035</v>
      </c>
      <c r="CY18" s="9">
        <f>(AY18*Conversions!AF$14+'Federal Appliances'!BY18*Conversions!AF$15)/Conversions!$B$9</f>
        <v>27594.957746478864</v>
      </c>
      <c r="CZ18" s="9">
        <f>(AZ18*Conversions!AG$14+'Federal Appliances'!BZ18*Conversions!AG$15)/Conversions!$B$9</f>
        <v>26838.901408450693</v>
      </c>
      <c r="DA18" s="9">
        <f>(BA18*Conversions!AH$14+'Federal Appliances'!CA18*Conversions!AH$15)/Conversions!$B$9</f>
        <v>26082.845070422522</v>
      </c>
      <c r="DB18" s="9">
        <f>(BB18*Conversions!AI$14+'Federal Appliances'!CB18*Conversions!AI$15)/Conversions!$B$9</f>
        <v>25326.788732394354</v>
      </c>
      <c r="DC18" s="9">
        <f>(BC18*Conversions!AJ$14+'Federal Appliances'!CC18*Conversions!AJ$15)/Conversions!$B$9</f>
        <v>24570.732394366183</v>
      </c>
      <c r="DD18" s="9">
        <f>(BD18*Conversions!AK$14+'Federal Appliances'!CD18*Conversions!AK$15)/Conversions!$B$9</f>
        <v>23814.676056338016</v>
      </c>
      <c r="DE18" s="9">
        <f>(BE18*Conversions!AL$14+'Federal Appliances'!CE18*Conversions!AL$15)/Conversions!$B$9</f>
        <v>23058.619718309845</v>
      </c>
      <c r="DF18" s="55">
        <f>(BF18*Conversions!AM$14+'Federal Appliances'!CF18*Conversions!AM$15)/Conversions!$B$9</f>
        <v>22302.563380281692</v>
      </c>
    </row>
    <row r="19" spans="2:110">
      <c r="B19" s="25" t="s">
        <v>23</v>
      </c>
      <c r="C19" t="s">
        <v>173</v>
      </c>
      <c r="D19" s="21">
        <f t="shared" si="6"/>
        <v>0.02</v>
      </c>
      <c r="E19" s="5">
        <v>2026</v>
      </c>
      <c r="F19" s="49">
        <f>AVERAGE(16,13)</f>
        <v>14.5</v>
      </c>
      <c r="G19" s="51">
        <f t="shared" si="7"/>
        <v>2040.5</v>
      </c>
      <c r="H19" s="7">
        <v>2.8</v>
      </c>
      <c r="I19" s="7">
        <v>9.6</v>
      </c>
      <c r="J19" s="7">
        <v>0</v>
      </c>
      <c r="K19" s="7">
        <v>471</v>
      </c>
      <c r="L19" s="7">
        <v>0.5</v>
      </c>
      <c r="M19" s="7">
        <v>4.7</v>
      </c>
      <c r="N19" s="7">
        <v>13.1</v>
      </c>
      <c r="O19" s="7">
        <v>0</v>
      </c>
      <c r="P19" s="7">
        <v>745</v>
      </c>
      <c r="Q19" s="7">
        <v>0.9</v>
      </c>
      <c r="R19" s="7">
        <v>0.9</v>
      </c>
      <c r="S19" s="7">
        <v>0</v>
      </c>
      <c r="T19" s="7">
        <v>13</v>
      </c>
      <c r="U19" s="7">
        <v>0.4</v>
      </c>
      <c r="V19" s="7">
        <v>0.7</v>
      </c>
      <c r="W19" s="7">
        <v>21.1</v>
      </c>
      <c r="X19" s="7">
        <v>36.700000000000003</v>
      </c>
      <c r="Y19" s="45">
        <f t="shared" si="8"/>
        <v>1.3852415966386561E-2</v>
      </c>
      <c r="Z19" s="45">
        <f t="shared" si="8"/>
        <v>1.2111811491369922E-2</v>
      </c>
      <c r="AA19" s="46">
        <f t="shared" si="9"/>
        <v>9.8573825503355736E-3</v>
      </c>
      <c r="AB19" s="46">
        <f t="shared" si="0"/>
        <v>1.4349874027823417E-2</v>
      </c>
      <c r="AC19" s="46">
        <f t="shared" si="0"/>
        <v>0</v>
      </c>
      <c r="AD19" s="46">
        <f t="shared" si="0"/>
        <v>1.0178429925950215E-2</v>
      </c>
      <c r="AE19" s="46">
        <f t="shared" si="0"/>
        <v>7.6693651469961653E-3</v>
      </c>
      <c r="AF19" s="46">
        <f t="shared" si="0"/>
        <v>1.1194029850746271E-2</v>
      </c>
      <c r="AG19" s="54">
        <f t="shared" si="10"/>
        <v>0</v>
      </c>
      <c r="AH19" s="9">
        <f t="shared" ref="AH19:AP19" si="42">IF($E19&gt;AH$11,0,IF($G19&lt;AH$11,$AQ19,AG19+($BF19/($F19))))</f>
        <v>6482758.6206896547</v>
      </c>
      <c r="AI19" s="9">
        <f t="shared" si="42"/>
        <v>12965517.241379309</v>
      </c>
      <c r="AJ19" s="9">
        <f t="shared" si="42"/>
        <v>19448275.862068966</v>
      </c>
      <c r="AK19" s="9">
        <f t="shared" si="42"/>
        <v>25931034.482758619</v>
      </c>
      <c r="AL19" s="9">
        <f t="shared" si="42"/>
        <v>32413793.103448272</v>
      </c>
      <c r="AM19" s="9">
        <f t="shared" si="42"/>
        <v>38896551.724137925</v>
      </c>
      <c r="AN19" s="9">
        <f t="shared" si="42"/>
        <v>45379310.344827577</v>
      </c>
      <c r="AO19" s="9">
        <f t="shared" si="42"/>
        <v>51862068.96551723</v>
      </c>
      <c r="AP19" s="9">
        <f t="shared" si="42"/>
        <v>58344827.586206883</v>
      </c>
      <c r="AQ19" s="9">
        <f>IF(B19="No",0,D19*H19*Conversions!$B$4)</f>
        <v>55999999.999999993</v>
      </c>
      <c r="AR19" s="9">
        <f t="shared" si="2"/>
        <v>62482758.620689645</v>
      </c>
      <c r="AS19" s="9">
        <f t="shared" si="2"/>
        <v>68965517.241379306</v>
      </c>
      <c r="AT19" s="9">
        <f t="shared" ref="AT19:BE19" si="43">IF($AQ19=$BF19,$BF19,IF($G19&lt;AT$11,$BF19,IF(AS19+$BF19/$F19&gt;$BF19,$BF19,AS19+$BF19/$F19)))</f>
        <v>75448275.862068966</v>
      </c>
      <c r="AU19" s="9">
        <f t="shared" si="43"/>
        <v>81931034.482758626</v>
      </c>
      <c r="AV19" s="9">
        <f t="shared" si="43"/>
        <v>88413793.103448287</v>
      </c>
      <c r="AW19" s="9">
        <f t="shared" si="43"/>
        <v>94000000</v>
      </c>
      <c r="AX19" s="9">
        <f t="shared" si="43"/>
        <v>94000000</v>
      </c>
      <c r="AY19" s="9">
        <f t="shared" si="43"/>
        <v>94000000</v>
      </c>
      <c r="AZ19" s="9">
        <f t="shared" si="43"/>
        <v>94000000</v>
      </c>
      <c r="BA19" s="9">
        <f t="shared" si="43"/>
        <v>94000000</v>
      </c>
      <c r="BB19" s="9">
        <f t="shared" si="43"/>
        <v>94000000</v>
      </c>
      <c r="BC19" s="9">
        <f t="shared" si="43"/>
        <v>94000000</v>
      </c>
      <c r="BD19" s="9">
        <f t="shared" si="43"/>
        <v>94000000</v>
      </c>
      <c r="BE19" s="9">
        <f t="shared" si="43"/>
        <v>94000000</v>
      </c>
      <c r="BF19" s="55">
        <f>IF(B19="No",0,D19*M19*Conversions!$B$4)</f>
        <v>94000000</v>
      </c>
      <c r="BG19" s="54">
        <f t="shared" si="13"/>
        <v>0</v>
      </c>
      <c r="BH19" s="9">
        <f t="shared" ref="BH19:BP19" si="44">IF($E19&gt;BH$11,0,IF($G19&lt;BH$11,$BQ19,BG19+($CF19/($F19))))</f>
        <v>18068.96551724138</v>
      </c>
      <c r="BI19" s="9">
        <f t="shared" si="44"/>
        <v>36137.931034482761</v>
      </c>
      <c r="BJ19" s="9">
        <f t="shared" si="44"/>
        <v>54206.896551724145</v>
      </c>
      <c r="BK19" s="9">
        <f t="shared" si="44"/>
        <v>72275.862068965522</v>
      </c>
      <c r="BL19" s="9">
        <f t="shared" si="44"/>
        <v>90344.827586206899</v>
      </c>
      <c r="BM19" s="9">
        <f t="shared" si="44"/>
        <v>108413.79310344828</v>
      </c>
      <c r="BN19" s="9">
        <f t="shared" si="44"/>
        <v>126482.75862068965</v>
      </c>
      <c r="BO19" s="9">
        <f t="shared" si="44"/>
        <v>144551.72413793104</v>
      </c>
      <c r="BP19" s="9">
        <f t="shared" si="44"/>
        <v>162620.68965517243</v>
      </c>
      <c r="BQ19" s="9">
        <f>IF(B19="No",0,D19*I19*Conversions!$B$8)</f>
        <v>192000</v>
      </c>
      <c r="BR19" s="9">
        <f t="shared" ref="BR19:BS19" si="45">IF($BQ19=$CF19,$CF19,IF($G19&lt;BR$11,$CF19,IF(BQ19+$CF19/$F19&gt;$CF19,$CF19,BQ19+$CF19/$F19)))</f>
        <v>210068.96551724139</v>
      </c>
      <c r="BS19" s="9">
        <f t="shared" si="45"/>
        <v>228137.93103448278</v>
      </c>
      <c r="BT19" s="9">
        <f t="shared" ref="BT19:CE19" si="46">IF($BQ19=$CF19,$CF19,IF($G19&lt;BT$11,$CF19,IF(BS19+$CF19/$F19&gt;$CF19,$CF19,BS19+$CF19/$F19)))</f>
        <v>246206.89655172417</v>
      </c>
      <c r="BU19" s="9">
        <f t="shared" si="46"/>
        <v>262000</v>
      </c>
      <c r="BV19" s="9">
        <f t="shared" si="46"/>
        <v>262000</v>
      </c>
      <c r="BW19" s="9">
        <f t="shared" si="46"/>
        <v>262000</v>
      </c>
      <c r="BX19" s="9">
        <f t="shared" si="46"/>
        <v>262000</v>
      </c>
      <c r="BY19" s="9">
        <f t="shared" si="46"/>
        <v>262000</v>
      </c>
      <c r="BZ19" s="9">
        <f t="shared" si="46"/>
        <v>262000</v>
      </c>
      <c r="CA19" s="9">
        <f t="shared" si="46"/>
        <v>262000</v>
      </c>
      <c r="CB19" s="9">
        <f t="shared" si="46"/>
        <v>262000</v>
      </c>
      <c r="CC19" s="9">
        <f t="shared" si="46"/>
        <v>262000</v>
      </c>
      <c r="CD19" s="9">
        <f t="shared" si="46"/>
        <v>262000</v>
      </c>
      <c r="CE19" s="9">
        <f t="shared" si="46"/>
        <v>262000</v>
      </c>
      <c r="CF19" s="55">
        <f>IF(B19="No",0,D19*N19*Conversions!$B$8)</f>
        <v>262000</v>
      </c>
      <c r="CG19" s="54">
        <f>(AG19*Conversions!N$14+'Federal Appliances'!BG19*Conversions!N$15)/Conversions!$B$9</f>
        <v>0</v>
      </c>
      <c r="CH19" s="9">
        <f>(AH19*Conversions!O$14+'Federal Appliances'!BH19*Conversions!O$15)/Conversions!$B$9</f>
        <v>4710.7537639630882</v>
      </c>
      <c r="CI19" s="9">
        <f>(AI19*Conversions!P$14+'Federal Appliances'!BI19*Conversions!P$15)/Conversions!$B$9</f>
        <v>9265.5560951918378</v>
      </c>
      <c r="CJ19" s="9">
        <f>(AJ19*Conversions!Q$14+'Federal Appliances'!BJ19*Conversions!Q$15)/Conversions!$B$9</f>
        <v>13664.406993686252</v>
      </c>
      <c r="CK19" s="9">
        <f>(AK19*Conversions!R$14+'Federal Appliances'!BK19*Conversions!R$15)/Conversions!$B$9</f>
        <v>17907.306459446325</v>
      </c>
      <c r="CL19" s="9">
        <f>(AL19*Conversions!S$14+'Federal Appliances'!BL19*Conversions!S$15)/Conversions!$B$9</f>
        <v>21994.254492472071</v>
      </c>
      <c r="CM19" s="9">
        <f>(AM19*Conversions!T$14+'Federal Appliances'!BM19*Conversions!T$15)/Conversions!$B$9</f>
        <v>25724.742107819326</v>
      </c>
      <c r="CN19" s="9">
        <f>(AN19*Conversions!U$14+'Federal Appliances'!BN19*Conversions!U$15)/Conversions!$B$9</f>
        <v>29232.441962117522</v>
      </c>
      <c r="CO19" s="9">
        <f>(AO19*Conversions!V$14+'Federal Appliances'!BO19*Conversions!V$15)/Conversions!$B$9</f>
        <v>32517.354055366672</v>
      </c>
      <c r="CP19" s="9">
        <f>(AP19*Conversions!W$14+'Federal Appliances'!BP19*Conversions!W$15)/Conversions!$B$9</f>
        <v>35579.478387566771</v>
      </c>
      <c r="CQ19" s="9">
        <f>(AQ19*Conversions!X$14+'Federal Appliances'!BQ19*Conversions!X$15)/Conversions!$B$9</f>
        <v>35288.338028169004</v>
      </c>
      <c r="CR19" s="9">
        <f>(AR19*Conversions!Y$14+'Federal Appliances'!BR19*Conversions!Y$15)/Conversions!$B$9</f>
        <v>38056.572122389494</v>
      </c>
      <c r="CS19" s="9">
        <f>(AS19*Conversions!Z$14+'Federal Appliances'!BS19*Conversions!Z$15)/Conversions!$B$9</f>
        <v>40602.018455560938</v>
      </c>
      <c r="CT19" s="9">
        <f>(AT19*Conversions!AA$14+'Federal Appliances'!BT19*Conversions!AA$15)/Conversions!$B$9</f>
        <v>42924.677027683334</v>
      </c>
      <c r="CU19" s="9">
        <f>(AU19*Conversions!AB$14+'Federal Appliances'!BU19*Conversions!AB$15)/Conversions!$B$9</f>
        <v>44891.409907722176</v>
      </c>
      <c r="CV19" s="9">
        <f>(AV19*Conversions!AC$14+'Federal Appliances'!BV19*Conversions!AC$15)/Conversions!$B$9</f>
        <v>45711.458474987841</v>
      </c>
      <c r="CW19" s="9">
        <f>(AW19*Conversions!AD$14+'Federal Appliances'!BW19*Conversions!AD$15)/Conversions!$B$9</f>
        <v>46016.01408450702</v>
      </c>
      <c r="CX19" s="9">
        <f>(AX19*Conversions!AE$14+'Federal Appliances'!BX19*Conversions!AE$15)/Conversions!$B$9</f>
        <v>44400.802816901385</v>
      </c>
      <c r="CY19" s="9">
        <f>(AY19*Conversions!AF$14+'Federal Appliances'!BY19*Conversions!AF$15)/Conversions!$B$9</f>
        <v>42785.591549295743</v>
      </c>
      <c r="CZ19" s="9">
        <f>(AZ19*Conversions!AG$14+'Federal Appliances'!BZ19*Conversions!AG$15)/Conversions!$B$9</f>
        <v>41170.380281690108</v>
      </c>
      <c r="DA19" s="9">
        <f>(BA19*Conversions!AH$14+'Federal Appliances'!CA19*Conversions!AH$15)/Conversions!$B$9</f>
        <v>39555.169014084473</v>
      </c>
      <c r="DB19" s="9">
        <f>(BB19*Conversions!AI$14+'Federal Appliances'!CB19*Conversions!AI$15)/Conversions!$B$9</f>
        <v>37939.957746478838</v>
      </c>
      <c r="DC19" s="9">
        <f>(BC19*Conversions!AJ$14+'Federal Appliances'!CC19*Conversions!AJ$15)/Conversions!$B$9</f>
        <v>36324.74647887321</v>
      </c>
      <c r="DD19" s="9">
        <f>(BD19*Conversions!AK$14+'Federal Appliances'!CD19*Conversions!AK$15)/Conversions!$B$9</f>
        <v>34709.535211267576</v>
      </c>
      <c r="DE19" s="9">
        <f>(BE19*Conversions!AL$14+'Federal Appliances'!CE19*Conversions!AL$15)/Conversions!$B$9</f>
        <v>33094.323943661941</v>
      </c>
      <c r="DF19" s="55">
        <f>(BF19*Conversions!AM$14+'Federal Appliances'!CF19*Conversions!AM$15)/Conversions!$B$9</f>
        <v>31479.112676056331</v>
      </c>
    </row>
    <row r="20" spans="2:110">
      <c r="B20" s="25" t="s">
        <v>23</v>
      </c>
      <c r="C20" t="s">
        <v>174</v>
      </c>
      <c r="D20" s="21">
        <f t="shared" si="6"/>
        <v>0.02</v>
      </c>
      <c r="E20" s="5">
        <v>2028</v>
      </c>
      <c r="F20" s="49">
        <v>1.4</v>
      </c>
      <c r="G20" s="51">
        <f t="shared" si="7"/>
        <v>2029.4</v>
      </c>
      <c r="H20" s="7">
        <v>3.7</v>
      </c>
      <c r="I20" s="7">
        <v>0</v>
      </c>
      <c r="J20" s="7">
        <v>0</v>
      </c>
      <c r="K20" s="7">
        <v>481</v>
      </c>
      <c r="L20" s="7">
        <v>0.4</v>
      </c>
      <c r="M20" s="7">
        <v>3.7</v>
      </c>
      <c r="N20" s="7">
        <v>0</v>
      </c>
      <c r="O20" s="7">
        <v>0</v>
      </c>
      <c r="P20" s="7">
        <v>463</v>
      </c>
      <c r="Q20" s="7">
        <v>0.4</v>
      </c>
      <c r="R20" s="7">
        <v>0.6</v>
      </c>
      <c r="S20" s="7">
        <v>0</v>
      </c>
      <c r="T20" s="7">
        <v>9.4</v>
      </c>
      <c r="U20" s="7">
        <v>0.2</v>
      </c>
      <c r="V20" s="7">
        <v>0.5</v>
      </c>
      <c r="W20" s="7">
        <v>7.7</v>
      </c>
      <c r="X20" s="7">
        <v>22</v>
      </c>
      <c r="Y20" s="45">
        <f t="shared" si="8"/>
        <v>5.0551470588235314E-3</v>
      </c>
      <c r="Z20" s="45">
        <f t="shared" si="8"/>
        <v>7.2604864525923239E-3</v>
      </c>
      <c r="AA20" s="46">
        <f t="shared" si="9"/>
        <v>7.7600671140939615E-3</v>
      </c>
      <c r="AB20" s="46">
        <f t="shared" si="0"/>
        <v>0</v>
      </c>
      <c r="AC20" s="46">
        <f t="shared" si="0"/>
        <v>0</v>
      </c>
      <c r="AD20" s="46">
        <f t="shared" si="0"/>
        <v>6.325655108342214E-3</v>
      </c>
      <c r="AE20" s="46">
        <f t="shared" si="0"/>
        <v>3.4086067319982955E-3</v>
      </c>
      <c r="AF20" s="46">
        <f t="shared" si="0"/>
        <v>7.4626865671641807E-3</v>
      </c>
      <c r="AG20" s="54">
        <f t="shared" si="10"/>
        <v>0</v>
      </c>
      <c r="AH20" s="9">
        <f t="shared" ref="AH20:AP20" si="47">IF($E20&gt;AH$11,0,IF($G20&lt;AH$11,$AQ20,AG20+($BF20/($F20))))</f>
        <v>0</v>
      </c>
      <c r="AI20" s="9">
        <f t="shared" si="47"/>
        <v>0</v>
      </c>
      <c r="AJ20" s="9">
        <f t="shared" si="47"/>
        <v>52857142.857142873</v>
      </c>
      <c r="AK20" s="9">
        <f t="shared" si="47"/>
        <v>105714285.71428575</v>
      </c>
      <c r="AL20" s="9">
        <f t="shared" si="47"/>
        <v>74000000.000000015</v>
      </c>
      <c r="AM20" s="9">
        <f t="shared" si="47"/>
        <v>74000000.000000015</v>
      </c>
      <c r="AN20" s="9">
        <f t="shared" si="47"/>
        <v>74000000.000000015</v>
      </c>
      <c r="AO20" s="9">
        <f t="shared" si="47"/>
        <v>74000000.000000015</v>
      </c>
      <c r="AP20" s="9">
        <f t="shared" si="47"/>
        <v>74000000.000000015</v>
      </c>
      <c r="AQ20" s="9">
        <f>IF(B20="No",0,D20*H20*Conversions!$B$4)</f>
        <v>74000000.000000015</v>
      </c>
      <c r="AR20" s="9">
        <f t="shared" si="2"/>
        <v>74000000.000000015</v>
      </c>
      <c r="AS20" s="9">
        <f t="shared" si="2"/>
        <v>74000000.000000015</v>
      </c>
      <c r="AT20" s="9">
        <f t="shared" ref="AT20:BE20" si="48">IF($AQ20=$BF20,$BF20,IF($G20&lt;AT$11,$BF20,IF(AS20+$BF20/$F20&gt;$BF20,$BF20,AS20+$BF20/$F20)))</f>
        <v>74000000.000000015</v>
      </c>
      <c r="AU20" s="9">
        <f t="shared" si="48"/>
        <v>74000000.000000015</v>
      </c>
      <c r="AV20" s="9">
        <f t="shared" si="48"/>
        <v>74000000.000000015</v>
      </c>
      <c r="AW20" s="9">
        <f t="shared" si="48"/>
        <v>74000000.000000015</v>
      </c>
      <c r="AX20" s="9">
        <f t="shared" si="48"/>
        <v>74000000.000000015</v>
      </c>
      <c r="AY20" s="9">
        <f t="shared" si="48"/>
        <v>74000000.000000015</v>
      </c>
      <c r="AZ20" s="9">
        <f t="shared" si="48"/>
        <v>74000000.000000015</v>
      </c>
      <c r="BA20" s="9">
        <f t="shared" si="48"/>
        <v>74000000.000000015</v>
      </c>
      <c r="BB20" s="9">
        <f t="shared" si="48"/>
        <v>74000000.000000015</v>
      </c>
      <c r="BC20" s="9">
        <f t="shared" si="48"/>
        <v>74000000.000000015</v>
      </c>
      <c r="BD20" s="9">
        <f t="shared" si="48"/>
        <v>74000000.000000015</v>
      </c>
      <c r="BE20" s="9">
        <f t="shared" si="48"/>
        <v>74000000.000000015</v>
      </c>
      <c r="BF20" s="55">
        <f>IF(B20="No",0,D20*M20*Conversions!$B$4)</f>
        <v>74000000.000000015</v>
      </c>
      <c r="BG20" s="54">
        <f t="shared" si="13"/>
        <v>0</v>
      </c>
      <c r="BH20" s="9">
        <f t="shared" ref="BH20:BP20" si="49">IF($E20&gt;BH$11,0,IF($G20&lt;BH$11,$BQ20,BG20+($CF20/($F20))))</f>
        <v>0</v>
      </c>
      <c r="BI20" s="9">
        <f t="shared" si="49"/>
        <v>0</v>
      </c>
      <c r="BJ20" s="9">
        <f t="shared" si="49"/>
        <v>0</v>
      </c>
      <c r="BK20" s="9">
        <f t="shared" si="49"/>
        <v>0</v>
      </c>
      <c r="BL20" s="9">
        <f t="shared" si="49"/>
        <v>0</v>
      </c>
      <c r="BM20" s="9">
        <f t="shared" si="49"/>
        <v>0</v>
      </c>
      <c r="BN20" s="9">
        <f t="shared" si="49"/>
        <v>0</v>
      </c>
      <c r="BO20" s="9">
        <f t="shared" si="49"/>
        <v>0</v>
      </c>
      <c r="BP20" s="9">
        <f t="shared" si="49"/>
        <v>0</v>
      </c>
      <c r="BQ20" s="9">
        <f>IF(B20="No",0,D20*I20*Conversions!$B$8)</f>
        <v>0</v>
      </c>
      <c r="BR20" s="9">
        <f t="shared" ref="BR20:BS20" si="50">IF($BQ20=$CF20,$CF20,IF($G20&lt;BR$11,$CF20,IF(BQ20+$CF20/$F20&gt;$CF20,$CF20,BQ20+$CF20/$F20)))</f>
        <v>0</v>
      </c>
      <c r="BS20" s="9">
        <f t="shared" si="50"/>
        <v>0</v>
      </c>
      <c r="BT20" s="9">
        <f t="shared" ref="BT20:CE20" si="51">IF($BQ20=$CF20,$CF20,IF($G20&lt;BT$11,$CF20,IF(BS20+$CF20/$F20&gt;$CF20,$CF20,BS20+$CF20/$F20)))</f>
        <v>0</v>
      </c>
      <c r="BU20" s="9">
        <f t="shared" si="51"/>
        <v>0</v>
      </c>
      <c r="BV20" s="9">
        <f t="shared" si="51"/>
        <v>0</v>
      </c>
      <c r="BW20" s="9">
        <f t="shared" si="51"/>
        <v>0</v>
      </c>
      <c r="BX20" s="9">
        <f t="shared" si="51"/>
        <v>0</v>
      </c>
      <c r="BY20" s="9">
        <f t="shared" si="51"/>
        <v>0</v>
      </c>
      <c r="BZ20" s="9">
        <f t="shared" si="51"/>
        <v>0</v>
      </c>
      <c r="CA20" s="9">
        <f t="shared" si="51"/>
        <v>0</v>
      </c>
      <c r="CB20" s="9">
        <f t="shared" si="51"/>
        <v>0</v>
      </c>
      <c r="CC20" s="9">
        <f t="shared" si="51"/>
        <v>0</v>
      </c>
      <c r="CD20" s="9">
        <f t="shared" si="51"/>
        <v>0</v>
      </c>
      <c r="CE20" s="9">
        <f t="shared" si="51"/>
        <v>0</v>
      </c>
      <c r="CF20" s="55">
        <f>IF(B20="No",0,D20*N20*Conversions!$B$8)</f>
        <v>0</v>
      </c>
      <c r="CG20" s="54">
        <f>(AG20*Conversions!N$14+'Federal Appliances'!BG20*Conversions!N$15)/Conversions!$B$9</f>
        <v>0</v>
      </c>
      <c r="CH20" s="9">
        <f>(AH20*Conversions!O$14+'Federal Appliances'!BH20*Conversions!O$15)/Conversions!$B$9</f>
        <v>0</v>
      </c>
      <c r="CI20" s="9">
        <f>(AI20*Conversions!P$14+'Federal Appliances'!BI20*Conversions!P$15)/Conversions!$B$9</f>
        <v>0</v>
      </c>
      <c r="CJ20" s="9">
        <f>(AJ20*Conversions!Q$14+'Federal Appliances'!BJ20*Conversions!Q$15)/Conversions!$B$9</f>
        <v>28519.034205231386</v>
      </c>
      <c r="CK20" s="9">
        <f>(AK20*Conversions!R$14+'Federal Appliances'!BK20*Conversions!R$15)/Conversions!$B$9</f>
        <v>55766.519114688119</v>
      </c>
      <c r="CL20" s="9">
        <f>(AL20*Conversions!S$14+'Federal Appliances'!BL20*Conversions!S$15)/Conversions!$B$9</f>
        <v>38146.478873239445</v>
      </c>
      <c r="CM20" s="9">
        <f>(AM20*Conversions!T$14+'Federal Appliances'!BM20*Conversions!T$15)/Conversions!$B$9</f>
        <v>36874.929577464798</v>
      </c>
      <c r="CN20" s="9">
        <f>(AN20*Conversions!U$14+'Federal Appliances'!BN20*Conversions!U$15)/Conversions!$B$9</f>
        <v>35603.380281690144</v>
      </c>
      <c r="CO20" s="9">
        <f>(AO20*Conversions!V$14+'Federal Appliances'!BO20*Conversions!V$15)/Conversions!$B$9</f>
        <v>34331.830985915498</v>
      </c>
      <c r="CP20" s="9">
        <f>(AP20*Conversions!W$14+'Federal Appliances'!BP20*Conversions!W$15)/Conversions!$B$9</f>
        <v>33060.281690140844</v>
      </c>
      <c r="CQ20" s="9">
        <f>(AQ20*Conversions!X$14+'Federal Appliances'!BQ20*Conversions!X$15)/Conversions!$B$9</f>
        <v>31788.732394366194</v>
      </c>
      <c r="CR20" s="9">
        <f>(AR20*Conversions!Y$14+'Federal Appliances'!BR20*Conversions!Y$15)/Conversions!$B$9</f>
        <v>30517.183098591544</v>
      </c>
      <c r="CS20" s="9">
        <f>(AS20*Conversions!Z$14+'Federal Appliances'!BS20*Conversions!Z$15)/Conversions!$B$9</f>
        <v>29245.633802816894</v>
      </c>
      <c r="CT20" s="9">
        <f>(AT20*Conversions!AA$14+'Federal Appliances'!BT20*Conversions!AA$15)/Conversions!$B$9</f>
        <v>27974.084507042244</v>
      </c>
      <c r="CU20" s="9">
        <f>(AU20*Conversions!AB$14+'Federal Appliances'!BU20*Conversions!AB$15)/Conversions!$B$9</f>
        <v>26702.535211267594</v>
      </c>
      <c r="CV20" s="9">
        <f>(AV20*Conversions!AC$14+'Federal Appliances'!BV20*Conversions!AC$15)/Conversions!$B$9</f>
        <v>25430.985915492944</v>
      </c>
      <c r="CW20" s="9">
        <f>(AW20*Conversions!AD$14+'Federal Appliances'!BW20*Conversions!AD$15)/Conversions!$B$9</f>
        <v>24159.436619718294</v>
      </c>
      <c r="CX20" s="9">
        <f>(AX20*Conversions!AE$14+'Federal Appliances'!BX20*Conversions!AE$15)/Conversions!$B$9</f>
        <v>22887.887323943643</v>
      </c>
      <c r="CY20" s="9">
        <f>(AY20*Conversions!AF$14+'Federal Appliances'!BY20*Conversions!AF$15)/Conversions!$B$9</f>
        <v>21616.338028168993</v>
      </c>
      <c r="CZ20" s="9">
        <f>(AZ20*Conversions!AG$14+'Federal Appliances'!BZ20*Conversions!AG$15)/Conversions!$B$9</f>
        <v>20344.788732394347</v>
      </c>
      <c r="DA20" s="9">
        <f>(BA20*Conversions!AH$14+'Federal Appliances'!CA20*Conversions!AH$15)/Conversions!$B$9</f>
        <v>19073.239436619697</v>
      </c>
      <c r="DB20" s="9">
        <f>(BB20*Conversions!AI$14+'Federal Appliances'!CB20*Conversions!AI$15)/Conversions!$B$9</f>
        <v>17801.69014084505</v>
      </c>
      <c r="DC20" s="9">
        <f>(BC20*Conversions!AJ$14+'Federal Appliances'!CC20*Conversions!AJ$15)/Conversions!$B$9</f>
        <v>16530.1408450704</v>
      </c>
      <c r="DD20" s="9">
        <f>(BD20*Conversions!AK$14+'Federal Appliances'!CD20*Conversions!AK$15)/Conversions!$B$9</f>
        <v>15258.591549295754</v>
      </c>
      <c r="DE20" s="9">
        <f>(BE20*Conversions!AL$14+'Federal Appliances'!CE20*Conversions!AL$15)/Conversions!$B$9</f>
        <v>13987.042253521106</v>
      </c>
      <c r="DF20" s="55">
        <f>(BF20*Conversions!AM$14+'Federal Appliances'!CF20*Conversions!AM$15)/Conversions!$B$9</f>
        <v>12715.492957746479</v>
      </c>
    </row>
    <row r="21" spans="2:110">
      <c r="B21" s="25" t="s">
        <v>23</v>
      </c>
      <c r="C21" t="s">
        <v>175</v>
      </c>
      <c r="D21" s="21">
        <f t="shared" si="6"/>
        <v>0.02</v>
      </c>
      <c r="E21" s="5">
        <v>2027</v>
      </c>
      <c r="F21" s="49">
        <v>11.1</v>
      </c>
      <c r="G21" s="51">
        <f t="shared" si="7"/>
        <v>2038.1</v>
      </c>
      <c r="H21" s="7">
        <v>0.6</v>
      </c>
      <c r="I21" s="7">
        <v>0</v>
      </c>
      <c r="J21" s="7">
        <v>0</v>
      </c>
      <c r="K21" s="7">
        <v>73</v>
      </c>
      <c r="L21" s="7">
        <v>0.1</v>
      </c>
      <c r="M21" s="7">
        <v>0.7</v>
      </c>
      <c r="N21" s="7">
        <v>0</v>
      </c>
      <c r="O21" s="7">
        <v>0</v>
      </c>
      <c r="P21" s="7">
        <v>91</v>
      </c>
      <c r="Q21" s="7">
        <v>0.1</v>
      </c>
      <c r="R21" s="7">
        <v>0.1</v>
      </c>
      <c r="S21" s="7">
        <v>0</v>
      </c>
      <c r="T21" s="7">
        <v>1.7</v>
      </c>
      <c r="U21" s="7">
        <v>0</v>
      </c>
      <c r="V21" s="7">
        <v>0.1</v>
      </c>
      <c r="W21" s="7">
        <v>1.4</v>
      </c>
      <c r="X21" s="7">
        <v>4</v>
      </c>
      <c r="Y21" s="45">
        <f t="shared" si="8"/>
        <v>9.1911764705882384E-4</v>
      </c>
      <c r="Z21" s="45">
        <f t="shared" si="8"/>
        <v>1.320088445925877E-3</v>
      </c>
      <c r="AA21" s="46">
        <f t="shared" si="9"/>
        <v>1.4681208053691278E-3</v>
      </c>
      <c r="AB21" s="46">
        <f t="shared" si="0"/>
        <v>0</v>
      </c>
      <c r="AC21" s="46">
        <f t="shared" si="0"/>
        <v>0</v>
      </c>
      <c r="AD21" s="46">
        <f t="shared" si="0"/>
        <v>1.2432713063912342E-3</v>
      </c>
      <c r="AE21" s="46">
        <f t="shared" si="0"/>
        <v>8.5215168299957388E-4</v>
      </c>
      <c r="AF21" s="46">
        <f t="shared" si="0"/>
        <v>1.2437810945273636E-3</v>
      </c>
      <c r="AG21" s="54">
        <f t="shared" si="10"/>
        <v>0</v>
      </c>
      <c r="AH21" s="9">
        <f t="shared" ref="AH21:AP21" si="52">IF($E21&gt;AH$11,0,IF($G21&lt;AH$11,$AQ21,AG21+($BF21/($F21))))</f>
        <v>0</v>
      </c>
      <c r="AI21" s="9">
        <f t="shared" si="52"/>
        <v>1261261.2612612611</v>
      </c>
      <c r="AJ21" s="9">
        <f t="shared" si="52"/>
        <v>2522522.5225225221</v>
      </c>
      <c r="AK21" s="9">
        <f t="shared" si="52"/>
        <v>3783783.7837837832</v>
      </c>
      <c r="AL21" s="9">
        <f t="shared" si="52"/>
        <v>5045045.0450450443</v>
      </c>
      <c r="AM21" s="9">
        <f t="shared" si="52"/>
        <v>6306306.3063063053</v>
      </c>
      <c r="AN21" s="9">
        <f t="shared" si="52"/>
        <v>7567567.5675675664</v>
      </c>
      <c r="AO21" s="9">
        <f t="shared" si="52"/>
        <v>8828828.8288288265</v>
      </c>
      <c r="AP21" s="9">
        <f t="shared" si="52"/>
        <v>10090090.090090089</v>
      </c>
      <c r="AQ21" s="9">
        <f>IF(B21="No",0,D21*H21*Conversions!$B$4)</f>
        <v>12000000</v>
      </c>
      <c r="AR21" s="9">
        <f t="shared" si="2"/>
        <v>13261261.261261262</v>
      </c>
      <c r="AS21" s="9">
        <f t="shared" si="2"/>
        <v>13999999.999999998</v>
      </c>
      <c r="AT21" s="9">
        <f t="shared" ref="AT21:BE21" si="53">IF($AQ21=$BF21,$BF21,IF($G21&lt;AT$11,$BF21,IF(AS21+$BF21/$F21&gt;$BF21,$BF21,AS21+$BF21/$F21)))</f>
        <v>13999999.999999998</v>
      </c>
      <c r="AU21" s="9">
        <f t="shared" si="53"/>
        <v>13999999.999999998</v>
      </c>
      <c r="AV21" s="9">
        <f t="shared" si="53"/>
        <v>13999999.999999998</v>
      </c>
      <c r="AW21" s="9">
        <f t="shared" si="53"/>
        <v>13999999.999999998</v>
      </c>
      <c r="AX21" s="9">
        <f t="shared" si="53"/>
        <v>13999999.999999998</v>
      </c>
      <c r="AY21" s="9">
        <f t="shared" si="53"/>
        <v>13999999.999999998</v>
      </c>
      <c r="AZ21" s="9">
        <f t="shared" si="53"/>
        <v>13999999.999999998</v>
      </c>
      <c r="BA21" s="9">
        <f t="shared" si="53"/>
        <v>13999999.999999998</v>
      </c>
      <c r="BB21" s="9">
        <f t="shared" si="53"/>
        <v>13999999.999999998</v>
      </c>
      <c r="BC21" s="9">
        <f t="shared" si="53"/>
        <v>13999999.999999998</v>
      </c>
      <c r="BD21" s="9">
        <f t="shared" si="53"/>
        <v>13999999.999999998</v>
      </c>
      <c r="BE21" s="9">
        <f t="shared" si="53"/>
        <v>13999999.999999998</v>
      </c>
      <c r="BF21" s="55">
        <f>IF(B21="No",0,D21*M21*Conversions!$B$4)</f>
        <v>13999999.999999998</v>
      </c>
      <c r="BG21" s="54">
        <f t="shared" si="13"/>
        <v>0</v>
      </c>
      <c r="BH21" s="9">
        <f t="shared" ref="BH21:BP21" si="54">IF($E21&gt;BH$11,0,IF($G21&lt;BH$11,$BQ21,BG21+($CF21/($F21))))</f>
        <v>0</v>
      </c>
      <c r="BI21" s="9">
        <f t="shared" si="54"/>
        <v>0</v>
      </c>
      <c r="BJ21" s="9">
        <f t="shared" si="54"/>
        <v>0</v>
      </c>
      <c r="BK21" s="9">
        <f t="shared" si="54"/>
        <v>0</v>
      </c>
      <c r="BL21" s="9">
        <f t="shared" si="54"/>
        <v>0</v>
      </c>
      <c r="BM21" s="9">
        <f t="shared" si="54"/>
        <v>0</v>
      </c>
      <c r="BN21" s="9">
        <f t="shared" si="54"/>
        <v>0</v>
      </c>
      <c r="BO21" s="9">
        <f t="shared" si="54"/>
        <v>0</v>
      </c>
      <c r="BP21" s="9">
        <f t="shared" si="54"/>
        <v>0</v>
      </c>
      <c r="BQ21" s="9">
        <f>IF(B21="No",0,D21*I21*Conversions!$B$8)</f>
        <v>0</v>
      </c>
      <c r="BR21" s="9">
        <f t="shared" ref="BR21:BS21" si="55">IF($BQ21=$CF21,$CF21,IF($G21&lt;BR$11,$CF21,IF(BQ21+$CF21/$F21&gt;$CF21,$CF21,BQ21+$CF21/$F21)))</f>
        <v>0</v>
      </c>
      <c r="BS21" s="9">
        <f t="shared" si="55"/>
        <v>0</v>
      </c>
      <c r="BT21" s="9">
        <f t="shared" ref="BT21:CE21" si="56">IF($BQ21=$CF21,$CF21,IF($G21&lt;BT$11,$CF21,IF(BS21+$CF21/$F21&gt;$CF21,$CF21,BS21+$CF21/$F21)))</f>
        <v>0</v>
      </c>
      <c r="BU21" s="9">
        <f t="shared" si="56"/>
        <v>0</v>
      </c>
      <c r="BV21" s="9">
        <f t="shared" si="56"/>
        <v>0</v>
      </c>
      <c r="BW21" s="9">
        <f t="shared" si="56"/>
        <v>0</v>
      </c>
      <c r="BX21" s="9">
        <f t="shared" si="56"/>
        <v>0</v>
      </c>
      <c r="BY21" s="9">
        <f t="shared" si="56"/>
        <v>0</v>
      </c>
      <c r="BZ21" s="9">
        <f t="shared" si="56"/>
        <v>0</v>
      </c>
      <c r="CA21" s="9">
        <f t="shared" si="56"/>
        <v>0</v>
      </c>
      <c r="CB21" s="9">
        <f t="shared" si="56"/>
        <v>0</v>
      </c>
      <c r="CC21" s="9">
        <f t="shared" si="56"/>
        <v>0</v>
      </c>
      <c r="CD21" s="9">
        <f t="shared" si="56"/>
        <v>0</v>
      </c>
      <c r="CE21" s="9">
        <f t="shared" si="56"/>
        <v>0</v>
      </c>
      <c r="CF21" s="55">
        <f>IF(B21="No",0,D21*N21*Conversions!$B$8)</f>
        <v>0</v>
      </c>
      <c r="CG21" s="54">
        <f>(AG21*Conversions!N$14+'Federal Appliances'!BG21*Conversions!N$15)/Conversions!$B$9</f>
        <v>0</v>
      </c>
      <c r="CH21" s="9">
        <f>(AH21*Conversions!O$14+'Federal Appliances'!BH21*Conversions!O$15)/Conversions!$B$9</f>
        <v>0</v>
      </c>
      <c r="CI21" s="9">
        <f>(AI21*Conversions!P$14+'Federal Appliances'!BI21*Conversions!P$15)/Conversions!$B$9</f>
        <v>695.6832889227253</v>
      </c>
      <c r="CJ21" s="9">
        <f>(AJ21*Conversions!Q$14+'Federal Appliances'!BJ21*Conversions!Q$15)/Conversions!$B$9</f>
        <v>1361.0252506027148</v>
      </c>
      <c r="CK21" s="9">
        <f>(AK21*Conversions!R$14+'Federal Appliances'!BK21*Conversions!R$15)/Conversions!$B$9</f>
        <v>1996.0258850399684</v>
      </c>
      <c r="CL21" s="9">
        <f>(AL21*Conversions!S$14+'Federal Appliances'!BL21*Conversions!S$15)/Conversions!$B$9</f>
        <v>2600.6851922344877</v>
      </c>
      <c r="CM21" s="9">
        <f>(AM21*Conversions!T$14+'Federal Appliances'!BM21*Conversions!T$15)/Conversions!$B$9</f>
        <v>3142.4946072833391</v>
      </c>
      <c r="CN21" s="9">
        <f>(AN21*Conversions!U$14+'Federal Appliances'!BN21*Conversions!U$15)/Conversions!$B$9</f>
        <v>3640.9592691282819</v>
      </c>
      <c r="CO21" s="9">
        <f>(AO21*Conversions!V$14+'Federal Appliances'!BO21*Conversions!V$15)/Conversions!$B$9</f>
        <v>4096.0791777693166</v>
      </c>
      <c r="CP21" s="9">
        <f>(AP21*Conversions!W$14+'Federal Appliances'!BP21*Conversions!W$15)/Conversions!$B$9</f>
        <v>4507.8543332064437</v>
      </c>
      <c r="CQ21" s="9">
        <f>(AQ21*Conversions!X$14+'Federal Appliances'!BQ21*Conversions!X$15)/Conversions!$B$9</f>
        <v>5154.9295774647871</v>
      </c>
      <c r="CR21" s="9">
        <f>(AR21*Conversions!Y$14+'Federal Appliances'!BR21*Conversions!Y$15)/Conversions!$B$9</f>
        <v>5468.8694328130932</v>
      </c>
      <c r="CS21" s="9">
        <f>(AS21*Conversions!Z$14+'Federal Appliances'!BS21*Conversions!Z$15)/Conversions!$B$9</f>
        <v>5532.9577464788708</v>
      </c>
      <c r="CT21" s="9">
        <f>(AT21*Conversions!AA$14+'Federal Appliances'!BT21*Conversions!AA$15)/Conversions!$B$9</f>
        <v>5292.3943661971798</v>
      </c>
      <c r="CU21" s="9">
        <f>(AU21*Conversions!AB$14+'Federal Appliances'!BU21*Conversions!AB$15)/Conversions!$B$9</f>
        <v>5051.8309859154897</v>
      </c>
      <c r="CV21" s="9">
        <f>(AV21*Conversions!AC$14+'Federal Appliances'!BV21*Conversions!AC$15)/Conversions!$B$9</f>
        <v>4811.2676056337987</v>
      </c>
      <c r="CW21" s="9">
        <f>(AW21*Conversions!AD$14+'Federal Appliances'!BW21*Conversions!AD$15)/Conversions!$B$9</f>
        <v>4570.7042253521086</v>
      </c>
      <c r="CX21" s="9">
        <f>(AX21*Conversions!AE$14+'Federal Appliances'!BX21*Conversions!AE$15)/Conversions!$B$9</f>
        <v>4330.1408450704175</v>
      </c>
      <c r="CY21" s="9">
        <f>(AY21*Conversions!AF$14+'Federal Appliances'!BY21*Conversions!AF$15)/Conversions!$B$9</f>
        <v>4089.5774647887274</v>
      </c>
      <c r="CZ21" s="9">
        <f>(AZ21*Conversions!AG$14+'Federal Appliances'!BZ21*Conversions!AG$15)/Conversions!$B$9</f>
        <v>3849.0140845070373</v>
      </c>
      <c r="DA21" s="9">
        <f>(BA21*Conversions!AH$14+'Federal Appliances'!CA21*Conversions!AH$15)/Conversions!$B$9</f>
        <v>3608.4507042253467</v>
      </c>
      <c r="DB21" s="9">
        <f>(BB21*Conversions!AI$14+'Federal Appliances'!CB21*Conversions!AI$15)/Conversions!$B$9</f>
        <v>3367.8873239436571</v>
      </c>
      <c r="DC21" s="9">
        <f>(BC21*Conversions!AJ$14+'Federal Appliances'!CC21*Conversions!AJ$15)/Conversions!$B$9</f>
        <v>3127.323943661967</v>
      </c>
      <c r="DD21" s="9">
        <f>(BD21*Conversions!AK$14+'Federal Appliances'!CD21*Conversions!AK$15)/Conversions!$B$9</f>
        <v>2886.7605633802768</v>
      </c>
      <c r="DE21" s="9">
        <f>(BE21*Conversions!AL$14+'Federal Appliances'!CE21*Conversions!AL$15)/Conversions!$B$9</f>
        <v>2646.1971830985867</v>
      </c>
      <c r="DF21" s="55">
        <f>(BF21*Conversions!AM$14+'Federal Appliances'!CF21*Conversions!AM$15)/Conversions!$B$9</f>
        <v>2405.6338028169002</v>
      </c>
    </row>
    <row r="22" spans="2:110">
      <c r="B22" s="25" t="s">
        <v>23</v>
      </c>
      <c r="C22" t="s">
        <v>176</v>
      </c>
      <c r="D22" s="21">
        <f t="shared" si="6"/>
        <v>0.02</v>
      </c>
      <c r="E22" s="5">
        <v>2028</v>
      </c>
      <c r="F22" s="49">
        <v>15</v>
      </c>
      <c r="G22" s="51">
        <f t="shared" si="7"/>
        <v>2043</v>
      </c>
      <c r="H22" s="7">
        <v>0</v>
      </c>
      <c r="I22" s="7">
        <v>2.1</v>
      </c>
      <c r="J22" s="7">
        <v>0</v>
      </c>
      <c r="K22" s="7">
        <v>23</v>
      </c>
      <c r="L22" s="7">
        <v>0</v>
      </c>
      <c r="M22" s="7">
        <v>0</v>
      </c>
      <c r="N22" s="7">
        <v>4.0999999999999996</v>
      </c>
      <c r="O22" s="7">
        <v>0</v>
      </c>
      <c r="P22" s="7">
        <v>49</v>
      </c>
      <c r="Q22" s="7">
        <v>0</v>
      </c>
      <c r="R22" s="7">
        <v>0.1</v>
      </c>
      <c r="S22" s="7">
        <v>0</v>
      </c>
      <c r="T22" s="7">
        <v>0.7</v>
      </c>
      <c r="U22" s="7">
        <v>0.04</v>
      </c>
      <c r="V22" s="7">
        <v>0.04</v>
      </c>
      <c r="W22" s="7">
        <v>3.4</v>
      </c>
      <c r="X22" s="7">
        <v>3.4</v>
      </c>
      <c r="Y22" s="45">
        <f t="shared" si="8"/>
        <v>2.2321428571428579E-3</v>
      </c>
      <c r="Z22" s="45">
        <f t="shared" si="8"/>
        <v>1.1220751790369955E-3</v>
      </c>
      <c r="AA22" s="46">
        <f t="shared" si="9"/>
        <v>0</v>
      </c>
      <c r="AB22" s="46">
        <f t="shared" si="0"/>
        <v>4.49118194763939E-3</v>
      </c>
      <c r="AC22" s="46">
        <f t="shared" si="0"/>
        <v>0</v>
      </c>
      <c r="AD22" s="46">
        <f t="shared" si="0"/>
        <v>6.6945378036451072E-4</v>
      </c>
      <c r="AE22" s="46">
        <f t="shared" si="0"/>
        <v>0</v>
      </c>
      <c r="AF22" s="46">
        <f t="shared" si="0"/>
        <v>1.2437810945273636E-3</v>
      </c>
      <c r="AG22" s="54">
        <f t="shared" si="10"/>
        <v>0</v>
      </c>
      <c r="AH22" s="9">
        <f t="shared" ref="AH22:AP22" si="57">IF($E22&gt;AH$11,0,IF($G22&lt;AH$11,$AQ22,AG22+($BF22/($F22))))</f>
        <v>0</v>
      </c>
      <c r="AI22" s="9">
        <f t="shared" si="57"/>
        <v>0</v>
      </c>
      <c r="AJ22" s="9">
        <f t="shared" si="57"/>
        <v>0</v>
      </c>
      <c r="AK22" s="9">
        <f t="shared" si="57"/>
        <v>0</v>
      </c>
      <c r="AL22" s="9">
        <f t="shared" si="57"/>
        <v>0</v>
      </c>
      <c r="AM22" s="9">
        <f t="shared" si="57"/>
        <v>0</v>
      </c>
      <c r="AN22" s="9">
        <f t="shared" si="57"/>
        <v>0</v>
      </c>
      <c r="AO22" s="9">
        <f t="shared" si="57"/>
        <v>0</v>
      </c>
      <c r="AP22" s="9">
        <f t="shared" si="57"/>
        <v>0</v>
      </c>
      <c r="AQ22" s="9">
        <f>IF(B22="No",0,D22*H22*Conversions!$B$4)</f>
        <v>0</v>
      </c>
      <c r="AR22" s="9">
        <f t="shared" si="2"/>
        <v>0</v>
      </c>
      <c r="AS22" s="9">
        <f t="shared" si="2"/>
        <v>0</v>
      </c>
      <c r="AT22" s="9">
        <f t="shared" ref="AT22:BE22" si="58">IF($AQ22=$BF22,$BF22,IF($G22&lt;AT$11,$BF22,IF(AS22+$BF22/$F22&gt;$BF22,$BF22,AS22+$BF22/$F22)))</f>
        <v>0</v>
      </c>
      <c r="AU22" s="9">
        <f t="shared" si="58"/>
        <v>0</v>
      </c>
      <c r="AV22" s="9">
        <f t="shared" si="58"/>
        <v>0</v>
      </c>
      <c r="AW22" s="9">
        <f t="shared" si="58"/>
        <v>0</v>
      </c>
      <c r="AX22" s="9">
        <f t="shared" si="58"/>
        <v>0</v>
      </c>
      <c r="AY22" s="9">
        <f t="shared" si="58"/>
        <v>0</v>
      </c>
      <c r="AZ22" s="9">
        <f t="shared" si="58"/>
        <v>0</v>
      </c>
      <c r="BA22" s="9">
        <f t="shared" si="58"/>
        <v>0</v>
      </c>
      <c r="BB22" s="9">
        <f t="shared" si="58"/>
        <v>0</v>
      </c>
      <c r="BC22" s="9">
        <f t="shared" si="58"/>
        <v>0</v>
      </c>
      <c r="BD22" s="9">
        <f t="shared" si="58"/>
        <v>0</v>
      </c>
      <c r="BE22" s="9">
        <f t="shared" si="58"/>
        <v>0</v>
      </c>
      <c r="BF22" s="55">
        <f>IF(B22="No",0,D22*M22*Conversions!$B$4)</f>
        <v>0</v>
      </c>
      <c r="BG22" s="54">
        <f t="shared" si="13"/>
        <v>0</v>
      </c>
      <c r="BH22" s="9">
        <f t="shared" ref="BH22:BP22" si="59">IF($E22&gt;BH$11,0,IF($G22&lt;BH$11,$BQ22,BG22+($CF22/($F22))))</f>
        <v>0</v>
      </c>
      <c r="BI22" s="9">
        <f t="shared" si="59"/>
        <v>0</v>
      </c>
      <c r="BJ22" s="9">
        <f t="shared" si="59"/>
        <v>5466.6666666666661</v>
      </c>
      <c r="BK22" s="9">
        <f t="shared" si="59"/>
        <v>10933.333333333332</v>
      </c>
      <c r="BL22" s="9">
        <f t="shared" si="59"/>
        <v>16400</v>
      </c>
      <c r="BM22" s="9">
        <f t="shared" si="59"/>
        <v>21866.666666666664</v>
      </c>
      <c r="BN22" s="9">
        <f t="shared" si="59"/>
        <v>27333.333333333328</v>
      </c>
      <c r="BO22" s="9">
        <f t="shared" si="59"/>
        <v>32799.999999999993</v>
      </c>
      <c r="BP22" s="9">
        <f t="shared" si="59"/>
        <v>38266.666666666657</v>
      </c>
      <c r="BQ22" s="9">
        <f>IF(B22="No",0,D22*I22*Conversions!$B$8)</f>
        <v>42000</v>
      </c>
      <c r="BR22" s="9">
        <f t="shared" ref="BR22:BS22" si="60">IF($BQ22=$CF22,$CF22,IF($G22&lt;BR$11,$CF22,IF(BQ22+$CF22/$F22&gt;$CF22,$CF22,BQ22+$CF22/$F22)))</f>
        <v>47466.666666666664</v>
      </c>
      <c r="BS22" s="9">
        <f t="shared" si="60"/>
        <v>52933.333333333328</v>
      </c>
      <c r="BT22" s="9">
        <f t="shared" ref="BT22:CE22" si="61">IF($BQ22=$CF22,$CF22,IF($G22&lt;BT$11,$CF22,IF(BS22+$CF22/$F22&gt;$CF22,$CF22,BS22+$CF22/$F22)))</f>
        <v>58399.999999999993</v>
      </c>
      <c r="BU22" s="9">
        <f t="shared" si="61"/>
        <v>63866.666666666657</v>
      </c>
      <c r="BV22" s="9">
        <f t="shared" si="61"/>
        <v>69333.333333333328</v>
      </c>
      <c r="BW22" s="9">
        <f t="shared" si="61"/>
        <v>74800</v>
      </c>
      <c r="BX22" s="9">
        <f t="shared" si="61"/>
        <v>80266.666666666672</v>
      </c>
      <c r="BY22" s="9">
        <f t="shared" si="61"/>
        <v>81999.999999999985</v>
      </c>
      <c r="BZ22" s="9">
        <f t="shared" si="61"/>
        <v>81999.999999999985</v>
      </c>
      <c r="CA22" s="9">
        <f t="shared" si="61"/>
        <v>81999.999999999985</v>
      </c>
      <c r="CB22" s="9">
        <f t="shared" si="61"/>
        <v>81999.999999999985</v>
      </c>
      <c r="CC22" s="9">
        <f t="shared" si="61"/>
        <v>81999.999999999985</v>
      </c>
      <c r="CD22" s="9">
        <f t="shared" si="61"/>
        <v>81999.999999999985</v>
      </c>
      <c r="CE22" s="9">
        <f t="shared" si="61"/>
        <v>81999.999999999985</v>
      </c>
      <c r="CF22" s="55">
        <f>IF(B22="No",0,D22*N22*Conversions!$B$8)</f>
        <v>81999.999999999985</v>
      </c>
      <c r="CG22" s="54">
        <f>(AG22*Conversions!N$14+'Federal Appliances'!BG22*Conversions!N$15)/Conversions!$B$9</f>
        <v>0</v>
      </c>
      <c r="CH22" s="9">
        <f>(AH22*Conversions!O$14+'Federal Appliances'!BH22*Conversions!O$15)/Conversions!$B$9</f>
        <v>0</v>
      </c>
      <c r="CI22" s="9">
        <f>(AI22*Conversions!P$14+'Federal Appliances'!BI22*Conversions!P$15)/Conversions!$B$9</f>
        <v>0</v>
      </c>
      <c r="CJ22" s="9">
        <f>(AJ22*Conversions!Q$14+'Federal Appliances'!BJ22*Conversions!Q$15)/Conversions!$B$9</f>
        <v>319.79999999999995</v>
      </c>
      <c r="CK22" s="9">
        <f>(AK22*Conversions!R$14+'Federal Appliances'!BK22*Conversions!R$15)/Conversions!$B$9</f>
        <v>639.59999999999991</v>
      </c>
      <c r="CL22" s="9">
        <f>(AL22*Conversions!S$14+'Federal Appliances'!BL22*Conversions!S$15)/Conversions!$B$9</f>
        <v>959.4</v>
      </c>
      <c r="CM22" s="9">
        <f>(AM22*Conversions!T$14+'Federal Appliances'!BM22*Conversions!T$15)/Conversions!$B$9</f>
        <v>1279.1999999999998</v>
      </c>
      <c r="CN22" s="9">
        <f>(AN22*Conversions!U$14+'Federal Appliances'!BN22*Conversions!U$15)/Conversions!$B$9</f>
        <v>1598.9999999999998</v>
      </c>
      <c r="CO22" s="9">
        <f>(AO22*Conversions!V$14+'Federal Appliances'!BO22*Conversions!V$15)/Conversions!$B$9</f>
        <v>1918.7999999999995</v>
      </c>
      <c r="CP22" s="9">
        <f>(AP22*Conversions!W$14+'Federal Appliances'!BP22*Conversions!W$15)/Conversions!$B$9</f>
        <v>2238.5999999999995</v>
      </c>
      <c r="CQ22" s="9">
        <f>(AQ22*Conversions!X$14+'Federal Appliances'!BQ22*Conversions!X$15)/Conversions!$B$9</f>
        <v>2457</v>
      </c>
      <c r="CR22" s="9">
        <f>(AR22*Conversions!Y$14+'Federal Appliances'!BR22*Conversions!Y$15)/Conversions!$B$9</f>
        <v>2776.8</v>
      </c>
      <c r="CS22" s="9">
        <f>(AS22*Conversions!Z$14+'Federal Appliances'!BS22*Conversions!Z$15)/Conversions!$B$9</f>
        <v>3096.5999999999995</v>
      </c>
      <c r="CT22" s="9">
        <f>(AT22*Conversions!AA$14+'Federal Appliances'!BT22*Conversions!AA$15)/Conversions!$B$9</f>
        <v>3416.3999999999996</v>
      </c>
      <c r="CU22" s="9">
        <f>(AU22*Conversions!AB$14+'Federal Appliances'!BU22*Conversions!AB$15)/Conversions!$B$9</f>
        <v>3736.1999999999994</v>
      </c>
      <c r="CV22" s="9">
        <f>(AV22*Conversions!AC$14+'Federal Appliances'!BV22*Conversions!AC$15)/Conversions!$B$9</f>
        <v>4055.9999999999995</v>
      </c>
      <c r="CW22" s="9">
        <f>(AW22*Conversions!AD$14+'Federal Appliances'!BW22*Conversions!AD$15)/Conversions!$B$9</f>
        <v>4375.8</v>
      </c>
      <c r="CX22" s="9">
        <f>(AX22*Conversions!AE$14+'Federal Appliances'!BX22*Conversions!AE$15)/Conversions!$B$9</f>
        <v>4695.6000000000004</v>
      </c>
      <c r="CY22" s="9">
        <f>(AY22*Conversions!AF$14+'Federal Appliances'!BY22*Conversions!AF$15)/Conversions!$B$9</f>
        <v>4796.9999999999991</v>
      </c>
      <c r="CZ22" s="9">
        <f>(AZ22*Conversions!AG$14+'Federal Appliances'!BZ22*Conversions!AG$15)/Conversions!$B$9</f>
        <v>4796.9999999999991</v>
      </c>
      <c r="DA22" s="9">
        <f>(BA22*Conversions!AH$14+'Federal Appliances'!CA22*Conversions!AH$15)/Conversions!$B$9</f>
        <v>4796.9999999999991</v>
      </c>
      <c r="DB22" s="9">
        <f>(BB22*Conversions!AI$14+'Federal Appliances'!CB22*Conversions!AI$15)/Conversions!$B$9</f>
        <v>4796.9999999999991</v>
      </c>
      <c r="DC22" s="9">
        <f>(BC22*Conversions!AJ$14+'Federal Appliances'!CC22*Conversions!AJ$15)/Conversions!$B$9</f>
        <v>4796.9999999999991</v>
      </c>
      <c r="DD22" s="9">
        <f>(BD22*Conversions!AK$14+'Federal Appliances'!CD22*Conversions!AK$15)/Conversions!$B$9</f>
        <v>4796.9999999999991</v>
      </c>
      <c r="DE22" s="9">
        <f>(BE22*Conversions!AL$14+'Federal Appliances'!CE22*Conversions!AL$15)/Conversions!$B$9</f>
        <v>4796.9999999999991</v>
      </c>
      <c r="DF22" s="55">
        <f>(BF22*Conversions!AM$14+'Federal Appliances'!CF22*Conversions!AM$15)/Conversions!$B$9</f>
        <v>4796.9999999999991</v>
      </c>
    </row>
    <row r="23" spans="2:110">
      <c r="B23" s="25" t="s">
        <v>23</v>
      </c>
      <c r="C23" t="s">
        <v>177</v>
      </c>
      <c r="D23" s="21">
        <f t="shared" si="6"/>
        <v>0.02</v>
      </c>
      <c r="E23" s="5">
        <v>2026</v>
      </c>
      <c r="F23" s="49">
        <v>15.2</v>
      </c>
      <c r="G23" s="51">
        <f t="shared" si="7"/>
        <v>2041.2</v>
      </c>
      <c r="H23" s="7">
        <v>1.2</v>
      </c>
      <c r="I23" s="7">
        <v>5.7</v>
      </c>
      <c r="J23" s="7">
        <v>13.3</v>
      </c>
      <c r="K23" s="7">
        <v>406</v>
      </c>
      <c r="L23" s="7">
        <v>0.2</v>
      </c>
      <c r="M23" s="7">
        <v>2</v>
      </c>
      <c r="N23" s="7">
        <v>9</v>
      </c>
      <c r="O23" s="7">
        <v>21.3</v>
      </c>
      <c r="P23" s="7">
        <v>704</v>
      </c>
      <c r="Q23" s="7">
        <v>0.3</v>
      </c>
      <c r="R23" s="7">
        <v>0.5</v>
      </c>
      <c r="S23" s="7">
        <v>371</v>
      </c>
      <c r="T23" s="7">
        <v>11.7</v>
      </c>
      <c r="U23" s="7">
        <v>0.2</v>
      </c>
      <c r="V23" s="7">
        <v>0.3</v>
      </c>
      <c r="W23" s="7">
        <v>11.9</v>
      </c>
      <c r="X23" s="7">
        <v>18.600000000000001</v>
      </c>
      <c r="Y23" s="45">
        <f t="shared" si="8"/>
        <v>7.8125000000000035E-3</v>
      </c>
      <c r="Z23" s="45">
        <f t="shared" si="8"/>
        <v>6.1384112735553284E-3</v>
      </c>
      <c r="AA23" s="46">
        <f t="shared" si="9"/>
        <v>4.1946308724832224E-3</v>
      </c>
      <c r="AB23" s="46">
        <f t="shared" si="0"/>
        <v>9.8586920801840283E-3</v>
      </c>
      <c r="AC23" s="46">
        <f t="shared" si="0"/>
        <v>3.6998436685773836E-2</v>
      </c>
      <c r="AD23" s="46">
        <f t="shared" si="0"/>
        <v>9.6182747219717458E-3</v>
      </c>
      <c r="AE23" s="46">
        <f t="shared" si="0"/>
        <v>2.5564550489987213E-3</v>
      </c>
      <c r="AF23" s="46">
        <f t="shared" si="0"/>
        <v>6.218905472636818E-3</v>
      </c>
      <c r="AG23" s="54">
        <f t="shared" si="10"/>
        <v>0</v>
      </c>
      <c r="AH23" s="9">
        <f t="shared" ref="AH23:AP23" si="62">IF($E23&gt;AH$11,0,IF($G23&lt;AH$11,$AQ23,AG23+($BF23/($F23))))</f>
        <v>2631578.9473684211</v>
      </c>
      <c r="AI23" s="9">
        <f t="shared" si="62"/>
        <v>5263157.8947368423</v>
      </c>
      <c r="AJ23" s="9">
        <f t="shared" si="62"/>
        <v>7894736.8421052638</v>
      </c>
      <c r="AK23" s="9">
        <f t="shared" si="62"/>
        <v>10526315.789473685</v>
      </c>
      <c r="AL23" s="9">
        <f t="shared" si="62"/>
        <v>13157894.736842105</v>
      </c>
      <c r="AM23" s="9">
        <f t="shared" si="62"/>
        <v>15789473.684210526</v>
      </c>
      <c r="AN23" s="9">
        <f t="shared" si="62"/>
        <v>18421052.631578948</v>
      </c>
      <c r="AO23" s="9">
        <f t="shared" si="62"/>
        <v>21052631.578947369</v>
      </c>
      <c r="AP23" s="9">
        <f t="shared" si="62"/>
        <v>23684210.52631579</v>
      </c>
      <c r="AQ23" s="9">
        <f>IF(B23="No",0,D23*H23*Conversions!$B$4)</f>
        <v>24000000</v>
      </c>
      <c r="AR23" s="9">
        <f t="shared" si="2"/>
        <v>26631578.947368421</v>
      </c>
      <c r="AS23" s="9">
        <f t="shared" si="2"/>
        <v>29263157.894736841</v>
      </c>
      <c r="AT23" s="9">
        <f t="shared" ref="AT23:BE23" si="63">IF($AQ23=$BF23,$BF23,IF($G23&lt;AT$11,$BF23,IF(AS23+$BF23/$F23&gt;$BF23,$BF23,AS23+$BF23/$F23)))</f>
        <v>31894736.842105262</v>
      </c>
      <c r="AU23" s="9">
        <f t="shared" si="63"/>
        <v>34526315.789473683</v>
      </c>
      <c r="AV23" s="9">
        <f t="shared" si="63"/>
        <v>37157894.736842103</v>
      </c>
      <c r="AW23" s="9">
        <f t="shared" si="63"/>
        <v>39789473.684210524</v>
      </c>
      <c r="AX23" s="9">
        <f t="shared" si="63"/>
        <v>40000000</v>
      </c>
      <c r="AY23" s="9">
        <f t="shared" si="63"/>
        <v>40000000</v>
      </c>
      <c r="AZ23" s="9">
        <f t="shared" si="63"/>
        <v>40000000</v>
      </c>
      <c r="BA23" s="9">
        <f t="shared" si="63"/>
        <v>40000000</v>
      </c>
      <c r="BB23" s="9">
        <f t="shared" si="63"/>
        <v>40000000</v>
      </c>
      <c r="BC23" s="9">
        <f t="shared" si="63"/>
        <v>40000000</v>
      </c>
      <c r="BD23" s="9">
        <f t="shared" si="63"/>
        <v>40000000</v>
      </c>
      <c r="BE23" s="9">
        <f t="shared" si="63"/>
        <v>40000000</v>
      </c>
      <c r="BF23" s="55">
        <f>IF(B23="No",0,D23*M23*Conversions!$B$4)</f>
        <v>40000000</v>
      </c>
      <c r="BG23" s="54">
        <f t="shared" si="13"/>
        <v>0</v>
      </c>
      <c r="BH23" s="9">
        <f t="shared" ref="BH23:BP23" si="64">IF($E23&gt;BH$11,0,IF($G23&lt;BH$11,$BQ23,BG23+($CF23/($F23))))</f>
        <v>11842.105263157895</v>
      </c>
      <c r="BI23" s="9">
        <f t="shared" si="64"/>
        <v>23684.21052631579</v>
      </c>
      <c r="BJ23" s="9">
        <f t="shared" si="64"/>
        <v>35526.315789473687</v>
      </c>
      <c r="BK23" s="9">
        <f t="shared" si="64"/>
        <v>47368.42105263158</v>
      </c>
      <c r="BL23" s="9">
        <f t="shared" si="64"/>
        <v>59210.526315789473</v>
      </c>
      <c r="BM23" s="9">
        <f t="shared" si="64"/>
        <v>71052.631578947374</v>
      </c>
      <c r="BN23" s="9">
        <f t="shared" si="64"/>
        <v>82894.736842105267</v>
      </c>
      <c r="BO23" s="9">
        <f t="shared" si="64"/>
        <v>94736.84210526316</v>
      </c>
      <c r="BP23" s="9">
        <f t="shared" si="64"/>
        <v>106578.94736842105</v>
      </c>
      <c r="BQ23" s="9">
        <f>IF(B23="No",0,D23*I23*Conversions!$B$8)</f>
        <v>114000</v>
      </c>
      <c r="BR23" s="9">
        <f t="shared" ref="BR23:BS23" si="65">IF($BQ23=$CF23,$CF23,IF($G23&lt;BR$11,$CF23,IF(BQ23+$CF23/$F23&gt;$CF23,$CF23,BQ23+$CF23/$F23)))</f>
        <v>125842.10526315789</v>
      </c>
      <c r="BS23" s="9">
        <f t="shared" si="65"/>
        <v>137684.21052631579</v>
      </c>
      <c r="BT23" s="9">
        <f t="shared" ref="BT23:CE23" si="66">IF($BQ23=$CF23,$CF23,IF($G23&lt;BT$11,$CF23,IF(BS23+$CF23/$F23&gt;$CF23,$CF23,BS23+$CF23/$F23)))</f>
        <v>149526.31578947368</v>
      </c>
      <c r="BU23" s="9">
        <f t="shared" si="66"/>
        <v>161368.42105263157</v>
      </c>
      <c r="BV23" s="9">
        <f t="shared" si="66"/>
        <v>173210.52631578947</v>
      </c>
      <c r="BW23" s="9">
        <f t="shared" si="66"/>
        <v>180000</v>
      </c>
      <c r="BX23" s="9">
        <f t="shared" si="66"/>
        <v>180000</v>
      </c>
      <c r="BY23" s="9">
        <f t="shared" si="66"/>
        <v>180000</v>
      </c>
      <c r="BZ23" s="9">
        <f t="shared" si="66"/>
        <v>180000</v>
      </c>
      <c r="CA23" s="9">
        <f t="shared" si="66"/>
        <v>180000</v>
      </c>
      <c r="CB23" s="9">
        <f t="shared" si="66"/>
        <v>180000</v>
      </c>
      <c r="CC23" s="9">
        <f t="shared" si="66"/>
        <v>180000</v>
      </c>
      <c r="CD23" s="9">
        <f t="shared" si="66"/>
        <v>180000</v>
      </c>
      <c r="CE23" s="9">
        <f t="shared" si="66"/>
        <v>180000</v>
      </c>
      <c r="CF23" s="55">
        <f>IF(B23="No",0,D23*N23*Conversions!$B$8)</f>
        <v>180000</v>
      </c>
      <c r="CG23" s="54">
        <f>(AG23*Conversions!N$14+'Federal Appliances'!BG23*Conversions!N$15)/Conversions!$B$9</f>
        <v>0</v>
      </c>
      <c r="CH23" s="9">
        <f>(AH23*Conversions!O$14+'Federal Appliances'!BH23*Conversions!O$15)/Conversions!$B$9</f>
        <v>2175.935878428465</v>
      </c>
      <c r="CI23" s="9">
        <f>(AI23*Conversions!P$14+'Federal Appliances'!BI23*Conversions!P$15)/Conversions!$B$9</f>
        <v>4288.5656041512229</v>
      </c>
      <c r="CJ23" s="9">
        <f>(AJ23*Conversions!Q$14+'Federal Appliances'!BJ23*Conversions!Q$15)/Conversions!$B$9</f>
        <v>6337.889177168272</v>
      </c>
      <c r="CK23" s="9">
        <f>(AK23*Conversions!R$14+'Federal Appliances'!BK23*Conversions!R$15)/Conversions!$B$9</f>
        <v>8323.9065974796122</v>
      </c>
      <c r="CL23" s="9">
        <f>(AL23*Conversions!S$14+'Federal Appliances'!BL23*Conversions!S$15)/Conversions!$B$9</f>
        <v>10246.617865085247</v>
      </c>
      <c r="CM23" s="9">
        <f>(AM23*Conversions!T$14+'Federal Appliances'!BM23*Conversions!T$15)/Conversions!$B$9</f>
        <v>12024.629355077835</v>
      </c>
      <c r="CN23" s="9">
        <f>(AN23*Conversions!U$14+'Federal Appliances'!BN23*Conversions!U$15)/Conversions!$B$9</f>
        <v>13712.203484062269</v>
      </c>
      <c r="CO23" s="9">
        <f>(AO23*Conversions!V$14+'Federal Appliances'!BO23*Conversions!V$15)/Conversions!$B$9</f>
        <v>15309.340252038546</v>
      </c>
      <c r="CP23" s="9">
        <f>(AP23*Conversions!W$14+'Federal Appliances'!BP23*Conversions!W$15)/Conversions!$B$9</f>
        <v>16816.03965900667</v>
      </c>
      <c r="CQ23" s="9">
        <f>(AQ23*Conversions!X$14+'Federal Appliances'!BQ23*Conversions!X$15)/Conversions!$B$9</f>
        <v>16978.859154929574</v>
      </c>
      <c r="CR23" s="9">
        <f>(AR23*Conversions!Y$14+'Federal Appliances'!BR23*Conversions!Y$15)/Conversions!$B$9</f>
        <v>18344.476278724975</v>
      </c>
      <c r="CS23" s="9">
        <f>(AS23*Conversions!Z$14+'Federal Appliances'!BS23*Conversions!Z$15)/Conversions!$B$9</f>
        <v>19619.656041512226</v>
      </c>
      <c r="CT23" s="9">
        <f>(AT23*Conversions!AA$14+'Federal Appliances'!BT23*Conversions!AA$15)/Conversions!$B$9</f>
        <v>20804.39844329132</v>
      </c>
      <c r="CU23" s="9">
        <f>(AU23*Conversions!AB$14+'Federal Appliances'!BU23*Conversions!AB$15)/Conversions!$B$9</f>
        <v>21898.703484062262</v>
      </c>
      <c r="CV23" s="9">
        <f>(AV23*Conversions!AC$14+'Federal Appliances'!BV23*Conversions!AC$15)/Conversions!$B$9</f>
        <v>22902.571163825047</v>
      </c>
      <c r="CW23" s="9">
        <f>(AW23*Conversions!AD$14+'Federal Appliances'!BW23*Conversions!AD$15)/Conversions!$B$9</f>
        <v>23520.422535211259</v>
      </c>
      <c r="CX23" s="9">
        <f>(AX23*Conversions!AE$14+'Federal Appliances'!BX23*Conversions!AE$15)/Conversions!$B$9</f>
        <v>22901.830985915483</v>
      </c>
      <c r="CY23" s="9">
        <f>(AY23*Conversions!AF$14+'Federal Appliances'!BY23*Conversions!AF$15)/Conversions!$B$9</f>
        <v>22214.50704225351</v>
      </c>
      <c r="CZ23" s="9">
        <f>(AZ23*Conversions!AG$14+'Federal Appliances'!BZ23*Conversions!AG$15)/Conversions!$B$9</f>
        <v>21527.183098591537</v>
      </c>
      <c r="DA23" s="9">
        <f>(BA23*Conversions!AH$14+'Federal Appliances'!CA23*Conversions!AH$15)/Conversions!$B$9</f>
        <v>20839.859154929563</v>
      </c>
      <c r="DB23" s="9">
        <f>(BB23*Conversions!AI$14+'Federal Appliances'!CB23*Conversions!AI$15)/Conversions!$B$9</f>
        <v>20152.53521126759</v>
      </c>
      <c r="DC23" s="9">
        <f>(BC23*Conversions!AJ$14+'Federal Appliances'!CC23*Conversions!AJ$15)/Conversions!$B$9</f>
        <v>19465.21126760562</v>
      </c>
      <c r="DD23" s="9">
        <f>(BD23*Conversions!AK$14+'Federal Appliances'!CD23*Conversions!AK$15)/Conversions!$B$9</f>
        <v>18777.887323943647</v>
      </c>
      <c r="DE23" s="9">
        <f>(BE23*Conversions!AL$14+'Federal Appliances'!CE23*Conversions!AL$15)/Conversions!$B$9</f>
        <v>18090.563380281681</v>
      </c>
      <c r="DF23" s="55">
        <f>(BF23*Conversions!AM$14+'Federal Appliances'!CF23*Conversions!AM$15)/Conversions!$B$9</f>
        <v>17403.239436619719</v>
      </c>
    </row>
    <row r="24" spans="2:110">
      <c r="B24" s="25" t="s">
        <v>23</v>
      </c>
      <c r="C24" t="s">
        <v>178</v>
      </c>
      <c r="D24" s="21">
        <f t="shared" si="6"/>
        <v>0.02</v>
      </c>
      <c r="E24" s="5">
        <v>2025</v>
      </c>
      <c r="F24" s="49">
        <v>4.5999999999999996</v>
      </c>
      <c r="G24" s="51">
        <f t="shared" si="7"/>
        <v>2029.6</v>
      </c>
      <c r="H24" s="7">
        <v>1.8</v>
      </c>
      <c r="I24" s="7">
        <v>0</v>
      </c>
      <c r="J24" s="7">
        <v>0</v>
      </c>
      <c r="K24" s="7">
        <v>231</v>
      </c>
      <c r="L24" s="7">
        <v>0.2</v>
      </c>
      <c r="M24" s="7">
        <v>1.8</v>
      </c>
      <c r="N24" s="7">
        <v>0</v>
      </c>
      <c r="O24" s="7">
        <v>0</v>
      </c>
      <c r="P24" s="7">
        <v>222</v>
      </c>
      <c r="Q24" s="7">
        <v>0.2</v>
      </c>
      <c r="R24" s="7">
        <v>0.4</v>
      </c>
      <c r="S24" s="7">
        <v>0</v>
      </c>
      <c r="T24" s="7">
        <v>5.4</v>
      </c>
      <c r="U24" s="7">
        <v>0.2</v>
      </c>
      <c r="V24" s="7">
        <v>0.6</v>
      </c>
      <c r="W24" s="7">
        <v>4.7</v>
      </c>
      <c r="X24" s="7">
        <v>12.9</v>
      </c>
      <c r="Y24" s="45">
        <f t="shared" si="8"/>
        <v>3.0856092436974806E-3</v>
      </c>
      <c r="Z24" s="45">
        <f t="shared" si="8"/>
        <v>4.2572852381109541E-3</v>
      </c>
      <c r="AA24" s="46">
        <f t="shared" si="9"/>
        <v>3.7751677852349004E-3</v>
      </c>
      <c r="AB24" s="46">
        <f t="shared" si="0"/>
        <v>0</v>
      </c>
      <c r="AC24" s="46">
        <f t="shared" si="0"/>
        <v>0</v>
      </c>
      <c r="AD24" s="46">
        <f t="shared" si="0"/>
        <v>3.0330354947126813E-3</v>
      </c>
      <c r="AE24" s="46">
        <f t="shared" si="0"/>
        <v>1.7043033659991478E-3</v>
      </c>
      <c r="AF24" s="46">
        <f t="shared" si="0"/>
        <v>4.9751243781094544E-3</v>
      </c>
      <c r="AG24" s="54">
        <f t="shared" si="10"/>
        <v>7826086.9565217411</v>
      </c>
      <c r="AH24" s="9">
        <f t="shared" ref="AH24:AP24" si="67">IF($E24&gt;AH$11,0,IF($G24&lt;AH$11,$AQ24,AG24+($BF24/($F24))))</f>
        <v>15652173.913043482</v>
      </c>
      <c r="AI24" s="9">
        <f t="shared" si="67"/>
        <v>23478260.869565222</v>
      </c>
      <c r="AJ24" s="9">
        <f t="shared" si="67"/>
        <v>31304347.826086964</v>
      </c>
      <c r="AK24" s="9">
        <f t="shared" si="67"/>
        <v>39130434.782608703</v>
      </c>
      <c r="AL24" s="9">
        <f t="shared" si="67"/>
        <v>36000000.000000007</v>
      </c>
      <c r="AM24" s="9">
        <f t="shared" si="67"/>
        <v>36000000.000000007</v>
      </c>
      <c r="AN24" s="9">
        <f t="shared" si="67"/>
        <v>36000000.000000007</v>
      </c>
      <c r="AO24" s="9">
        <f t="shared" si="67"/>
        <v>36000000.000000007</v>
      </c>
      <c r="AP24" s="9">
        <f t="shared" si="67"/>
        <v>36000000.000000007</v>
      </c>
      <c r="AQ24" s="9">
        <f>IF(B24="No",0,D24*H24*Conversions!$B$4)</f>
        <v>36000000.000000007</v>
      </c>
      <c r="AR24" s="9">
        <f t="shared" si="2"/>
        <v>36000000.000000007</v>
      </c>
      <c r="AS24" s="9">
        <f t="shared" si="2"/>
        <v>36000000.000000007</v>
      </c>
      <c r="AT24" s="9">
        <f t="shared" ref="AT24:BE24" si="68">IF($AQ24=$BF24,$BF24,IF($G24&lt;AT$11,$BF24,IF(AS24+$BF24/$F24&gt;$BF24,$BF24,AS24+$BF24/$F24)))</f>
        <v>36000000.000000007</v>
      </c>
      <c r="AU24" s="9">
        <f t="shared" si="68"/>
        <v>36000000.000000007</v>
      </c>
      <c r="AV24" s="9">
        <f t="shared" si="68"/>
        <v>36000000.000000007</v>
      </c>
      <c r="AW24" s="9">
        <f t="shared" si="68"/>
        <v>36000000.000000007</v>
      </c>
      <c r="AX24" s="9">
        <f t="shared" si="68"/>
        <v>36000000.000000007</v>
      </c>
      <c r="AY24" s="9">
        <f t="shared" si="68"/>
        <v>36000000.000000007</v>
      </c>
      <c r="AZ24" s="9">
        <f t="shared" si="68"/>
        <v>36000000.000000007</v>
      </c>
      <c r="BA24" s="9">
        <f t="shared" si="68"/>
        <v>36000000.000000007</v>
      </c>
      <c r="BB24" s="9">
        <f t="shared" si="68"/>
        <v>36000000.000000007</v>
      </c>
      <c r="BC24" s="9">
        <f t="shared" si="68"/>
        <v>36000000.000000007</v>
      </c>
      <c r="BD24" s="9">
        <f t="shared" si="68"/>
        <v>36000000.000000007</v>
      </c>
      <c r="BE24" s="9">
        <f t="shared" si="68"/>
        <v>36000000.000000007</v>
      </c>
      <c r="BF24" s="55">
        <f>IF(B24="No",0,D24*M24*Conversions!$B$4)</f>
        <v>36000000.000000007</v>
      </c>
      <c r="BG24" s="54">
        <f t="shared" si="13"/>
        <v>0</v>
      </c>
      <c r="BH24" s="9">
        <f t="shared" ref="BH24:BP24" si="69">IF($E24&gt;BH$11,0,IF($G24&lt;BH$11,$BQ24,BG24+($CF24/($F24))))</f>
        <v>0</v>
      </c>
      <c r="BI24" s="9">
        <f t="shared" si="69"/>
        <v>0</v>
      </c>
      <c r="BJ24" s="9">
        <f t="shared" si="69"/>
        <v>0</v>
      </c>
      <c r="BK24" s="9">
        <f t="shared" si="69"/>
        <v>0</v>
      </c>
      <c r="BL24" s="9">
        <f t="shared" si="69"/>
        <v>0</v>
      </c>
      <c r="BM24" s="9">
        <f t="shared" si="69"/>
        <v>0</v>
      </c>
      <c r="BN24" s="9">
        <f t="shared" si="69"/>
        <v>0</v>
      </c>
      <c r="BO24" s="9">
        <f t="shared" si="69"/>
        <v>0</v>
      </c>
      <c r="BP24" s="9">
        <f t="shared" si="69"/>
        <v>0</v>
      </c>
      <c r="BQ24" s="9">
        <f>IF(B24="No",0,D24*I24*Conversions!$B$8)</f>
        <v>0</v>
      </c>
      <c r="BR24" s="9">
        <f t="shared" ref="BR24:BS24" si="70">IF($BQ24=$CF24,$CF24,IF($G24&lt;BR$11,$CF24,IF(BQ24+$CF24/$F24&gt;$CF24,$CF24,BQ24+$CF24/$F24)))</f>
        <v>0</v>
      </c>
      <c r="BS24" s="9">
        <f t="shared" si="70"/>
        <v>0</v>
      </c>
      <c r="BT24" s="9">
        <f t="shared" ref="BT24:CE24" si="71">IF($BQ24=$CF24,$CF24,IF($G24&lt;BT$11,$CF24,IF(BS24+$CF24/$F24&gt;$CF24,$CF24,BS24+$CF24/$F24)))</f>
        <v>0</v>
      </c>
      <c r="BU24" s="9">
        <f t="shared" si="71"/>
        <v>0</v>
      </c>
      <c r="BV24" s="9">
        <f t="shared" si="71"/>
        <v>0</v>
      </c>
      <c r="BW24" s="9">
        <f t="shared" si="71"/>
        <v>0</v>
      </c>
      <c r="BX24" s="9">
        <f t="shared" si="71"/>
        <v>0</v>
      </c>
      <c r="BY24" s="9">
        <f t="shared" si="71"/>
        <v>0</v>
      </c>
      <c r="BZ24" s="9">
        <f t="shared" si="71"/>
        <v>0</v>
      </c>
      <c r="CA24" s="9">
        <f t="shared" si="71"/>
        <v>0</v>
      </c>
      <c r="CB24" s="9">
        <f t="shared" si="71"/>
        <v>0</v>
      </c>
      <c r="CC24" s="9">
        <f t="shared" si="71"/>
        <v>0</v>
      </c>
      <c r="CD24" s="9">
        <f t="shared" si="71"/>
        <v>0</v>
      </c>
      <c r="CE24" s="9">
        <f t="shared" si="71"/>
        <v>0</v>
      </c>
      <c r="CF24" s="55">
        <f>IF(B24="No",0,D24*N24*Conversions!$B$8)</f>
        <v>0</v>
      </c>
      <c r="CG24" s="54">
        <f>(AG24*Conversions!N$14+'Federal Appliances'!BG24*Conversions!N$15)/Conversions!$B$9</f>
        <v>4504.9601959583588</v>
      </c>
      <c r="CH24" s="9">
        <f>(AH24*Conversions!O$14+'Federal Appliances'!BH24*Conversions!O$15)/Conversions!$B$9</f>
        <v>8821.6533986527866</v>
      </c>
      <c r="CI24" s="9">
        <f>(AI24*Conversions!P$14+'Federal Appliances'!BI24*Conversions!P$15)/Conversions!$B$9</f>
        <v>12950.079608083282</v>
      </c>
      <c r="CJ24" s="9">
        <f>(AJ24*Conversions!Q$14+'Federal Appliances'!BJ24*Conversions!Q$15)/Conversions!$B$9</f>
        <v>16890.238824249845</v>
      </c>
      <c r="CK24" s="9">
        <f>(AK24*Conversions!R$14+'Federal Appliances'!BK24*Conversions!R$15)/Conversions!$B$9</f>
        <v>20642.131047152474</v>
      </c>
      <c r="CL24" s="9">
        <f>(AL24*Conversions!S$14+'Federal Appliances'!BL24*Conversions!S$15)/Conversions!$B$9</f>
        <v>18557.746478873243</v>
      </c>
      <c r="CM24" s="9">
        <f>(AM24*Conversions!T$14+'Federal Appliances'!BM24*Conversions!T$15)/Conversions!$B$9</f>
        <v>17939.154929577468</v>
      </c>
      <c r="CN24" s="9">
        <f>(AN24*Conversions!U$14+'Federal Appliances'!BN24*Conversions!U$15)/Conversions!$B$9</f>
        <v>17320.563380281692</v>
      </c>
      <c r="CO24" s="9">
        <f>(AO24*Conversions!V$14+'Federal Appliances'!BO24*Conversions!V$15)/Conversions!$B$9</f>
        <v>16701.971830985916</v>
      </c>
      <c r="CP24" s="9">
        <f>(AP24*Conversions!W$14+'Federal Appliances'!BP24*Conversions!W$15)/Conversions!$B$9</f>
        <v>16083.380281690141</v>
      </c>
      <c r="CQ24" s="9">
        <f>(AQ24*Conversions!X$14+'Federal Appliances'!BQ24*Conversions!X$15)/Conversions!$B$9</f>
        <v>15464.788732394365</v>
      </c>
      <c r="CR24" s="9">
        <f>(AR24*Conversions!Y$14+'Federal Appliances'!BR24*Conversions!Y$15)/Conversions!$B$9</f>
        <v>14846.197183098589</v>
      </c>
      <c r="CS24" s="9">
        <f>(AS24*Conversions!Z$14+'Federal Appliances'!BS24*Conversions!Z$15)/Conversions!$B$9</f>
        <v>14227.605633802814</v>
      </c>
      <c r="CT24" s="9">
        <f>(AT24*Conversions!AA$14+'Federal Appliances'!BT24*Conversions!AA$15)/Conversions!$B$9</f>
        <v>13609.014084507038</v>
      </c>
      <c r="CU24" s="9">
        <f>(AU24*Conversions!AB$14+'Federal Appliances'!BU24*Conversions!AB$15)/Conversions!$B$9</f>
        <v>12990.422535211263</v>
      </c>
      <c r="CV24" s="9">
        <f>(AV24*Conversions!AC$14+'Federal Appliances'!BV24*Conversions!AC$15)/Conversions!$B$9</f>
        <v>12371.830985915487</v>
      </c>
      <c r="CW24" s="9">
        <f>(AW24*Conversions!AD$14+'Federal Appliances'!BW24*Conversions!AD$15)/Conversions!$B$9</f>
        <v>11753.239436619711</v>
      </c>
      <c r="CX24" s="9">
        <f>(AX24*Conversions!AE$14+'Federal Appliances'!BX24*Conversions!AE$15)/Conversions!$B$9</f>
        <v>11134.647887323936</v>
      </c>
      <c r="CY24" s="9">
        <f>(AY24*Conversions!AF$14+'Federal Appliances'!BY24*Conversions!AF$15)/Conversions!$B$9</f>
        <v>10516.05633802816</v>
      </c>
      <c r="CZ24" s="9">
        <f>(AZ24*Conversions!AG$14+'Federal Appliances'!BZ24*Conversions!AG$15)/Conversions!$B$9</f>
        <v>9897.4647887323845</v>
      </c>
      <c r="DA24" s="9">
        <f>(BA24*Conversions!AH$14+'Federal Appliances'!CA24*Conversions!AH$15)/Conversions!$B$9</f>
        <v>9278.8732394366089</v>
      </c>
      <c r="DB24" s="9">
        <f>(BB24*Conversions!AI$14+'Federal Appliances'!CB24*Conversions!AI$15)/Conversions!$B$9</f>
        <v>8660.2816901408332</v>
      </c>
      <c r="DC24" s="9">
        <f>(BC24*Conversions!AJ$14+'Federal Appliances'!CC24*Conversions!AJ$15)/Conversions!$B$9</f>
        <v>8041.6901408450603</v>
      </c>
      <c r="DD24" s="9">
        <f>(BD24*Conversions!AK$14+'Federal Appliances'!CD24*Conversions!AK$15)/Conversions!$B$9</f>
        <v>7423.0985915492856</v>
      </c>
      <c r="DE24" s="9">
        <f>(BE24*Conversions!AL$14+'Federal Appliances'!CE24*Conversions!AL$15)/Conversions!$B$9</f>
        <v>6804.5070422535109</v>
      </c>
      <c r="DF24" s="55">
        <f>(BF24*Conversions!AM$14+'Federal Appliances'!CF24*Conversions!AM$15)/Conversions!$B$9</f>
        <v>6185.9154929577462</v>
      </c>
    </row>
    <row r="25" spans="2:110">
      <c r="B25" s="25" t="s">
        <v>23</v>
      </c>
      <c r="C25" t="s">
        <v>179</v>
      </c>
      <c r="D25" s="21">
        <f t="shared" si="6"/>
        <v>0.02</v>
      </c>
      <c r="E25" s="5">
        <v>2026</v>
      </c>
      <c r="F25" s="49">
        <v>10</v>
      </c>
      <c r="G25" s="51">
        <f t="shared" si="7"/>
        <v>2036</v>
      </c>
      <c r="H25" s="7">
        <v>6.4</v>
      </c>
      <c r="I25" s="7">
        <v>40.700000000000003</v>
      </c>
      <c r="J25" s="7">
        <v>183</v>
      </c>
      <c r="K25" s="47">
        <v>3790</v>
      </c>
      <c r="L25" s="7">
        <v>0.6</v>
      </c>
      <c r="M25" s="7">
        <v>6.8</v>
      </c>
      <c r="N25" s="7">
        <v>42.9</v>
      </c>
      <c r="O25" s="7">
        <v>192.6</v>
      </c>
      <c r="P25" s="47">
        <v>4508</v>
      </c>
      <c r="Q25" s="7">
        <v>0.7</v>
      </c>
      <c r="R25" s="7">
        <v>2.1</v>
      </c>
      <c r="S25" s="47">
        <v>3853</v>
      </c>
      <c r="T25" s="7">
        <v>83.4</v>
      </c>
      <c r="U25" s="7">
        <v>1.4</v>
      </c>
      <c r="V25" s="7">
        <v>2</v>
      </c>
      <c r="W25" s="7">
        <v>59.9</v>
      </c>
      <c r="X25" s="7">
        <v>86.4</v>
      </c>
      <c r="Y25" s="45">
        <f t="shared" si="8"/>
        <v>3.932510504201682E-2</v>
      </c>
      <c r="Z25" s="45">
        <f t="shared" si="8"/>
        <v>2.8513910431998947E-2</v>
      </c>
      <c r="AA25" s="46">
        <f t="shared" si="9"/>
        <v>1.4261744966442955E-2</v>
      </c>
      <c r="AB25" s="46">
        <f t="shared" si="0"/>
        <v>4.6993098915543867E-2</v>
      </c>
      <c r="AC25" s="46">
        <f t="shared" si="0"/>
        <v>0.334549244398124</v>
      </c>
      <c r="AD25" s="46">
        <f t="shared" si="0"/>
        <v>6.1589747793534988E-2</v>
      </c>
      <c r="AE25" s="46">
        <f t="shared" si="0"/>
        <v>5.9650617809970169E-3</v>
      </c>
      <c r="AF25" s="46">
        <f t="shared" si="0"/>
        <v>2.6119402985074636E-2</v>
      </c>
      <c r="AG25" s="54">
        <f t="shared" si="10"/>
        <v>0</v>
      </c>
      <c r="AH25" s="9">
        <f t="shared" ref="AH25:AP25" si="72">IF($E25&gt;AH$11,0,IF($G25&lt;AH$11,$AQ25,AG25+($BF25/($F25))))</f>
        <v>13600000</v>
      </c>
      <c r="AI25" s="9">
        <f t="shared" si="72"/>
        <v>27200000</v>
      </c>
      <c r="AJ25" s="9">
        <f t="shared" si="72"/>
        <v>40800000</v>
      </c>
      <c r="AK25" s="9">
        <f t="shared" si="72"/>
        <v>54400000</v>
      </c>
      <c r="AL25" s="9">
        <f t="shared" si="72"/>
        <v>68000000</v>
      </c>
      <c r="AM25" s="9">
        <f t="shared" si="72"/>
        <v>81600000</v>
      </c>
      <c r="AN25" s="9">
        <f t="shared" si="72"/>
        <v>95200000</v>
      </c>
      <c r="AO25" s="9">
        <f t="shared" si="72"/>
        <v>108800000</v>
      </c>
      <c r="AP25" s="9">
        <f t="shared" si="72"/>
        <v>122400000</v>
      </c>
      <c r="AQ25" s="9">
        <f>IF(B25="No",0,D25*H25*Conversions!$B$4)</f>
        <v>128000000</v>
      </c>
      <c r="AR25" s="9">
        <f t="shared" si="2"/>
        <v>136000000</v>
      </c>
      <c r="AS25" s="9">
        <f t="shared" si="2"/>
        <v>136000000</v>
      </c>
      <c r="AT25" s="9">
        <f t="shared" ref="AT25:BE25" si="73">IF($AQ25=$BF25,$BF25,IF($G25&lt;AT$11,$BF25,IF(AS25+$BF25/$F25&gt;$BF25,$BF25,AS25+$BF25/$F25)))</f>
        <v>136000000</v>
      </c>
      <c r="AU25" s="9">
        <f t="shared" si="73"/>
        <v>136000000</v>
      </c>
      <c r="AV25" s="9">
        <f t="shared" si="73"/>
        <v>136000000</v>
      </c>
      <c r="AW25" s="9">
        <f t="shared" si="73"/>
        <v>136000000</v>
      </c>
      <c r="AX25" s="9">
        <f t="shared" si="73"/>
        <v>136000000</v>
      </c>
      <c r="AY25" s="9">
        <f t="shared" si="73"/>
        <v>136000000</v>
      </c>
      <c r="AZ25" s="9">
        <f t="shared" si="73"/>
        <v>136000000</v>
      </c>
      <c r="BA25" s="9">
        <f t="shared" si="73"/>
        <v>136000000</v>
      </c>
      <c r="BB25" s="9">
        <f t="shared" si="73"/>
        <v>136000000</v>
      </c>
      <c r="BC25" s="9">
        <f t="shared" si="73"/>
        <v>136000000</v>
      </c>
      <c r="BD25" s="9">
        <f t="shared" si="73"/>
        <v>136000000</v>
      </c>
      <c r="BE25" s="9">
        <f t="shared" si="73"/>
        <v>136000000</v>
      </c>
      <c r="BF25" s="55">
        <f>IF(B25="No",0,D25*M25*Conversions!$B$4)</f>
        <v>136000000</v>
      </c>
      <c r="BG25" s="54">
        <f t="shared" si="13"/>
        <v>0</v>
      </c>
      <c r="BH25" s="9">
        <f t="shared" ref="BH25:BP25" si="74">IF($E25&gt;BH$11,0,IF($G25&lt;BH$11,$BQ25,BG25+($CF25/($F25))))</f>
        <v>85800</v>
      </c>
      <c r="BI25" s="9">
        <f t="shared" si="74"/>
        <v>171600</v>
      </c>
      <c r="BJ25" s="9">
        <f t="shared" si="74"/>
        <v>257400</v>
      </c>
      <c r="BK25" s="9">
        <f t="shared" si="74"/>
        <v>343200</v>
      </c>
      <c r="BL25" s="9">
        <f t="shared" si="74"/>
        <v>429000</v>
      </c>
      <c r="BM25" s="9">
        <f t="shared" si="74"/>
        <v>514800</v>
      </c>
      <c r="BN25" s="9">
        <f t="shared" si="74"/>
        <v>600600</v>
      </c>
      <c r="BO25" s="9">
        <f t="shared" si="74"/>
        <v>686400</v>
      </c>
      <c r="BP25" s="9">
        <f t="shared" si="74"/>
        <v>772200</v>
      </c>
      <c r="BQ25" s="9">
        <f>IF(B25="No",0,D25*I25*Conversions!$B$8)</f>
        <v>814000</v>
      </c>
      <c r="BR25" s="9">
        <f t="shared" ref="BR25:BS25" si="75">IF($BQ25=$CF25,$CF25,IF($G25&lt;BR$11,$CF25,IF(BQ25+$CF25/$F25&gt;$CF25,$CF25,BQ25+$CF25/$F25)))</f>
        <v>858000</v>
      </c>
      <c r="BS25" s="9">
        <f t="shared" si="75"/>
        <v>858000</v>
      </c>
      <c r="BT25" s="9">
        <f t="shared" ref="BT25:CE25" si="76">IF($BQ25=$CF25,$CF25,IF($G25&lt;BT$11,$CF25,IF(BS25+$CF25/$F25&gt;$CF25,$CF25,BS25+$CF25/$F25)))</f>
        <v>858000</v>
      </c>
      <c r="BU25" s="9">
        <f t="shared" si="76"/>
        <v>858000</v>
      </c>
      <c r="BV25" s="9">
        <f t="shared" si="76"/>
        <v>858000</v>
      </c>
      <c r="BW25" s="9">
        <f t="shared" si="76"/>
        <v>858000</v>
      </c>
      <c r="BX25" s="9">
        <f t="shared" si="76"/>
        <v>858000</v>
      </c>
      <c r="BY25" s="9">
        <f t="shared" si="76"/>
        <v>858000</v>
      </c>
      <c r="BZ25" s="9">
        <f t="shared" si="76"/>
        <v>858000</v>
      </c>
      <c r="CA25" s="9">
        <f t="shared" si="76"/>
        <v>858000</v>
      </c>
      <c r="CB25" s="9">
        <f t="shared" si="76"/>
        <v>858000</v>
      </c>
      <c r="CC25" s="9">
        <f t="shared" si="76"/>
        <v>858000</v>
      </c>
      <c r="CD25" s="9">
        <f t="shared" si="76"/>
        <v>858000</v>
      </c>
      <c r="CE25" s="9">
        <f t="shared" si="76"/>
        <v>858000</v>
      </c>
      <c r="CF25" s="55">
        <f>IF(B25="No",0,D25*N25*Conversions!$B$8)</f>
        <v>858000</v>
      </c>
      <c r="CG25" s="54">
        <f>(AG25*Conversions!N$14+'Federal Appliances'!BG25*Conversions!N$15)/Conversions!$B$9</f>
        <v>0</v>
      </c>
      <c r="CH25" s="9">
        <f>(AH25*Conversions!O$14+'Federal Appliances'!BH25*Conversions!O$15)/Conversions!$B$9</f>
        <v>12684.33661971831</v>
      </c>
      <c r="CI25" s="9">
        <f>(AI25*Conversions!P$14+'Federal Appliances'!BI25*Conversions!P$15)/Conversions!$B$9</f>
        <v>25041.507042253517</v>
      </c>
      <c r="CJ25" s="9">
        <f>(AJ25*Conversions!Q$14+'Federal Appliances'!BJ25*Conversions!Q$15)/Conversions!$B$9</f>
        <v>37071.511267605623</v>
      </c>
      <c r="CK25" s="9">
        <f>(AK25*Conversions!R$14+'Federal Appliances'!BK25*Conversions!R$15)/Conversions!$B$9</f>
        <v>48774.349295774642</v>
      </c>
      <c r="CL25" s="9">
        <f>(AL25*Conversions!S$14+'Federal Appliances'!BL25*Conversions!S$15)/Conversions!$B$9</f>
        <v>60150.021126760563</v>
      </c>
      <c r="CM25" s="9">
        <f>(AM25*Conversions!T$14+'Federal Appliances'!BM25*Conversions!T$15)/Conversions!$B$9</f>
        <v>70777.884507042254</v>
      </c>
      <c r="CN25" s="9">
        <f>(AN25*Conversions!U$14+'Federal Appliances'!BN25*Conversions!U$15)/Conversions!$B$9</f>
        <v>80938.367605633801</v>
      </c>
      <c r="CO25" s="9">
        <f>(AO25*Conversions!V$14+'Federal Appliances'!BO25*Conversions!V$15)/Conversions!$B$9</f>
        <v>90631.470422535218</v>
      </c>
      <c r="CP25" s="9">
        <f>(AP25*Conversions!W$14+'Federal Appliances'!BP25*Conversions!W$15)/Conversions!$B$9</f>
        <v>99857.192957746476</v>
      </c>
      <c r="CQ25" s="9">
        <f>(AQ25*Conversions!X$14+'Federal Appliances'!BQ25*Conversions!X$15)/Conversions!$B$9</f>
        <v>102604.91549295773</v>
      </c>
      <c r="CR25" s="9">
        <f>(AR25*Conversions!Y$14+'Federal Appliances'!BR25*Conversions!Y$15)/Conversions!$B$9</f>
        <v>106278.63380281688</v>
      </c>
      <c r="CS25" s="9">
        <f>(AS25*Conversions!Z$14+'Federal Appliances'!BS25*Conversions!Z$15)/Conversions!$B$9</f>
        <v>103941.73239436618</v>
      </c>
      <c r="CT25" s="9">
        <f>(AT25*Conversions!AA$14+'Federal Appliances'!BT25*Conversions!AA$15)/Conversions!$B$9</f>
        <v>101604.83098591547</v>
      </c>
      <c r="CU25" s="9">
        <f>(AU25*Conversions!AB$14+'Federal Appliances'!BU25*Conversions!AB$15)/Conversions!$B$9</f>
        <v>99267.929577464762</v>
      </c>
      <c r="CV25" s="9">
        <f>(AV25*Conversions!AC$14+'Federal Appliances'!BV25*Conversions!AC$15)/Conversions!$B$9</f>
        <v>96931.028169014055</v>
      </c>
      <c r="CW25" s="9">
        <f>(AW25*Conversions!AD$14+'Federal Appliances'!BW25*Conversions!AD$15)/Conversions!$B$9</f>
        <v>94594.126760563347</v>
      </c>
      <c r="CX25" s="9">
        <f>(AX25*Conversions!AE$14+'Federal Appliances'!BX25*Conversions!AE$15)/Conversions!$B$9</f>
        <v>92257.22535211264</v>
      </c>
      <c r="CY25" s="9">
        <f>(AY25*Conversions!AF$14+'Federal Appliances'!BY25*Conversions!AF$15)/Conversions!$B$9</f>
        <v>89920.323943661933</v>
      </c>
      <c r="CZ25" s="9">
        <f>(AZ25*Conversions!AG$14+'Federal Appliances'!BZ25*Conversions!AG$15)/Conversions!$B$9</f>
        <v>87583.422535211226</v>
      </c>
      <c r="DA25" s="9">
        <f>(BA25*Conversions!AH$14+'Federal Appliances'!CA25*Conversions!AH$15)/Conversions!$B$9</f>
        <v>85246.521126760519</v>
      </c>
      <c r="DB25" s="9">
        <f>(BB25*Conversions!AI$14+'Federal Appliances'!CB25*Conversions!AI$15)/Conversions!$B$9</f>
        <v>82909.619718309827</v>
      </c>
      <c r="DC25" s="9">
        <f>(BC25*Conversions!AJ$14+'Federal Appliances'!CC25*Conversions!AJ$15)/Conversions!$B$9</f>
        <v>80572.718309859105</v>
      </c>
      <c r="DD25" s="9">
        <f>(BD25*Conversions!AK$14+'Federal Appliances'!CD25*Conversions!AK$15)/Conversions!$B$9</f>
        <v>78235.816901408398</v>
      </c>
      <c r="DE25" s="9">
        <f>(BE25*Conversions!AL$14+'Federal Appliances'!CE25*Conversions!AL$15)/Conversions!$B$9</f>
        <v>75898.915492957705</v>
      </c>
      <c r="DF25" s="55">
        <f>(BF25*Conversions!AM$14+'Federal Appliances'!CF25*Conversions!AM$15)/Conversions!$B$9</f>
        <v>73562.014084507027</v>
      </c>
    </row>
    <row r="26" spans="2:110">
      <c r="B26" s="25" t="s">
        <v>23</v>
      </c>
      <c r="C26" t="s">
        <v>180</v>
      </c>
      <c r="D26" s="21">
        <f t="shared" si="6"/>
        <v>0.02</v>
      </c>
      <c r="E26" s="5">
        <v>2027</v>
      </c>
      <c r="F26" s="49">
        <v>21.5</v>
      </c>
      <c r="G26" s="51">
        <f t="shared" si="7"/>
        <v>2048.5</v>
      </c>
      <c r="H26" s="7">
        <v>-0.4</v>
      </c>
      <c r="I26" s="7">
        <v>127.4</v>
      </c>
      <c r="J26" s="7">
        <v>0</v>
      </c>
      <c r="K26" s="47">
        <v>1387</v>
      </c>
      <c r="L26" s="7">
        <v>0</v>
      </c>
      <c r="M26" s="7">
        <v>-1</v>
      </c>
      <c r="N26" s="7">
        <v>322.2</v>
      </c>
      <c r="O26" s="7">
        <v>0</v>
      </c>
      <c r="P26" s="47">
        <v>3745</v>
      </c>
      <c r="Q26" s="7">
        <v>0</v>
      </c>
      <c r="R26" s="7">
        <v>4.2</v>
      </c>
      <c r="S26" s="7">
        <v>0</v>
      </c>
      <c r="T26" s="7">
        <v>47.9</v>
      </c>
      <c r="U26" s="7">
        <v>2.8</v>
      </c>
      <c r="V26" s="7">
        <v>2.7</v>
      </c>
      <c r="W26" s="7">
        <v>225.4</v>
      </c>
      <c r="X26" s="7">
        <v>222.9</v>
      </c>
      <c r="Y26" s="45">
        <f t="shared" si="8"/>
        <v>0.14797794117647065</v>
      </c>
      <c r="Z26" s="45">
        <f t="shared" si="8"/>
        <v>7.3561928649219496E-2</v>
      </c>
      <c r="AA26" s="46">
        <f t="shared" si="9"/>
        <v>-2.0973154362416112E-3</v>
      </c>
      <c r="AB26" s="46">
        <f t="shared" si="0"/>
        <v>0.3529411764705882</v>
      </c>
      <c r="AC26" s="46">
        <f t="shared" si="0"/>
        <v>0</v>
      </c>
      <c r="AD26" s="46">
        <f t="shared" si="0"/>
        <v>5.1165396070716178E-2</v>
      </c>
      <c r="AE26" s="46">
        <f t="shared" si="0"/>
        <v>0</v>
      </c>
      <c r="AF26" s="46">
        <f t="shared" si="0"/>
        <v>5.2238805970149273E-2</v>
      </c>
      <c r="AG26" s="54">
        <f t="shared" si="10"/>
        <v>0</v>
      </c>
      <c r="AH26" s="9">
        <f t="shared" ref="AH26:AP26" si="77">IF($E26&gt;AH$11,0,IF($G26&lt;AH$11,$AQ26,AG26+($BF26/($F26))))</f>
        <v>0</v>
      </c>
      <c r="AI26" s="9">
        <f t="shared" si="77"/>
        <v>-930232.5581395349</v>
      </c>
      <c r="AJ26" s="9">
        <f t="shared" si="77"/>
        <v>-1860465.1162790698</v>
      </c>
      <c r="AK26" s="9">
        <f t="shared" si="77"/>
        <v>-2790697.6744186049</v>
      </c>
      <c r="AL26" s="9">
        <f t="shared" si="77"/>
        <v>-3720930.2325581396</v>
      </c>
      <c r="AM26" s="9">
        <f t="shared" si="77"/>
        <v>-4651162.7906976743</v>
      </c>
      <c r="AN26" s="9">
        <f t="shared" si="77"/>
        <v>-5581395.3488372089</v>
      </c>
      <c r="AO26" s="9">
        <f t="shared" si="77"/>
        <v>-6511627.9069767436</v>
      </c>
      <c r="AP26" s="9">
        <f t="shared" si="77"/>
        <v>-7441860.4651162783</v>
      </c>
      <c r="AQ26" s="9">
        <f>IF(B26="No",0,D26*H26*Conversions!$B$4)</f>
        <v>-8000000</v>
      </c>
      <c r="AR26" s="9">
        <f t="shared" si="2"/>
        <v>-20000000</v>
      </c>
      <c r="AS26" s="9">
        <f t="shared" si="2"/>
        <v>-20930232.558139537</v>
      </c>
      <c r="AT26" s="9">
        <f t="shared" ref="AT26:BE26" si="78">IF($AQ26=$BF26,$BF26,IF($G26&lt;AT$11,$BF26,IF(AS26+$BF26/$F26&gt;$BF26,$BF26,AS26+$BF26/$F26)))</f>
        <v>-21860465.116279073</v>
      </c>
      <c r="AU26" s="9">
        <f t="shared" si="78"/>
        <v>-22790697.67441861</v>
      </c>
      <c r="AV26" s="9">
        <f t="shared" si="78"/>
        <v>-23720930.232558146</v>
      </c>
      <c r="AW26" s="9">
        <f t="shared" si="78"/>
        <v>-24651162.790697683</v>
      </c>
      <c r="AX26" s="9">
        <f t="shared" si="78"/>
        <v>-25581395.348837219</v>
      </c>
      <c r="AY26" s="9">
        <f t="shared" si="78"/>
        <v>-26511627.906976756</v>
      </c>
      <c r="AZ26" s="9">
        <f t="shared" si="78"/>
        <v>-27441860.465116292</v>
      </c>
      <c r="BA26" s="9">
        <f t="shared" si="78"/>
        <v>-28372093.023255829</v>
      </c>
      <c r="BB26" s="9">
        <f t="shared" si="78"/>
        <v>-29302325.581395365</v>
      </c>
      <c r="BC26" s="9">
        <f t="shared" si="78"/>
        <v>-30232558.139534902</v>
      </c>
      <c r="BD26" s="9">
        <f t="shared" si="78"/>
        <v>-31162790.697674438</v>
      </c>
      <c r="BE26" s="9">
        <f t="shared" si="78"/>
        <v>-20000000</v>
      </c>
      <c r="BF26" s="55">
        <f>IF(B26="No",0,D26*M26*Conversions!$B$4)</f>
        <v>-20000000</v>
      </c>
      <c r="BG26" s="54">
        <f t="shared" si="13"/>
        <v>0</v>
      </c>
      <c r="BH26" s="9">
        <f t="shared" ref="BH26:BP26" si="79">IF($E26&gt;BH$11,0,IF($G26&lt;BH$11,$BQ26,BG26+($CF26/($F26))))</f>
        <v>0</v>
      </c>
      <c r="BI26" s="9">
        <f t="shared" si="79"/>
        <v>299720.93023255817</v>
      </c>
      <c r="BJ26" s="9">
        <f t="shared" si="79"/>
        <v>599441.86046511633</v>
      </c>
      <c r="BK26" s="9">
        <f t="shared" si="79"/>
        <v>899162.7906976745</v>
      </c>
      <c r="BL26" s="9">
        <f t="shared" si="79"/>
        <v>1198883.7209302327</v>
      </c>
      <c r="BM26" s="9">
        <f t="shared" si="79"/>
        <v>1498604.6511627908</v>
      </c>
      <c r="BN26" s="9">
        <f t="shared" si="79"/>
        <v>1798325.581395349</v>
      </c>
      <c r="BO26" s="9">
        <f t="shared" si="79"/>
        <v>2098046.5116279069</v>
      </c>
      <c r="BP26" s="9">
        <f t="shared" si="79"/>
        <v>2397767.4418604653</v>
      </c>
      <c r="BQ26" s="9">
        <f>IF(B26="No",0,D26*I26*Conversions!$B$8)</f>
        <v>2548000</v>
      </c>
      <c r="BR26" s="9">
        <f t="shared" ref="BR26:BS26" si="80">IF($BQ26=$CF26,$CF26,IF($G26&lt;BR$11,$CF26,IF(BQ26+$CF26/$F26&gt;$CF26,$CF26,BQ26+$CF26/$F26)))</f>
        <v>2847720.9302325584</v>
      </c>
      <c r="BS26" s="9">
        <f t="shared" si="80"/>
        <v>3147441.8604651168</v>
      </c>
      <c r="BT26" s="9">
        <f t="shared" ref="BT26:CE26" si="81">IF($BQ26=$CF26,$CF26,IF($G26&lt;BT$11,$CF26,IF(BS26+$CF26/$F26&gt;$CF26,$CF26,BS26+$CF26/$F26)))</f>
        <v>3447162.7906976752</v>
      </c>
      <c r="BU26" s="9">
        <f t="shared" si="81"/>
        <v>3746883.7209302336</v>
      </c>
      <c r="BV26" s="9">
        <f t="shared" si="81"/>
        <v>4046604.651162792</v>
      </c>
      <c r="BW26" s="9">
        <f t="shared" si="81"/>
        <v>4346325.5813953504</v>
      </c>
      <c r="BX26" s="9">
        <f t="shared" si="81"/>
        <v>4646046.5116279088</v>
      </c>
      <c r="BY26" s="9">
        <f t="shared" si="81"/>
        <v>4945767.4418604672</v>
      </c>
      <c r="BZ26" s="9">
        <f t="shared" si="81"/>
        <v>5245488.3720930256</v>
      </c>
      <c r="CA26" s="9">
        <f t="shared" si="81"/>
        <v>5545209.302325584</v>
      </c>
      <c r="CB26" s="9">
        <f t="shared" si="81"/>
        <v>5844930.2325581424</v>
      </c>
      <c r="CC26" s="9">
        <f t="shared" si="81"/>
        <v>6144651.1627907008</v>
      </c>
      <c r="CD26" s="9">
        <f t="shared" si="81"/>
        <v>6444000</v>
      </c>
      <c r="CE26" s="9">
        <f t="shared" si="81"/>
        <v>6444000</v>
      </c>
      <c r="CF26" s="55">
        <f>IF(B26="No",0,D26*N26*Conversions!$B$8)</f>
        <v>6444000</v>
      </c>
      <c r="CG26" s="54">
        <f>(AG26*Conversions!N$14+'Federal Appliances'!BG26*Conversions!N$15)/Conversions!$B$9</f>
        <v>0</v>
      </c>
      <c r="CH26" s="9">
        <f>(AH26*Conversions!O$14+'Federal Appliances'!BH26*Conversions!O$15)/Conversions!$B$9</f>
        <v>0</v>
      </c>
      <c r="CI26" s="9">
        <f>(AI26*Conversions!P$14+'Federal Appliances'!BI26*Conversions!P$15)/Conversions!$B$9</f>
        <v>17020.579102522111</v>
      </c>
      <c r="CJ26" s="9">
        <f>(AJ26*Conversions!Q$14+'Federal Appliances'!BJ26*Conversions!Q$15)/Conversions!$B$9</f>
        <v>34063.536193907632</v>
      </c>
      <c r="CK26" s="9">
        <f>(AK26*Conversions!R$14+'Federal Appliances'!BK26*Conversions!R$15)/Conversions!$B$9</f>
        <v>51128.871274156569</v>
      </c>
      <c r="CL26" s="9">
        <f>(AL26*Conversions!S$14+'Federal Appliances'!BL26*Conversions!S$15)/Conversions!$B$9</f>
        <v>68216.584343268929</v>
      </c>
      <c r="CM26" s="9">
        <f>(AM26*Conversions!T$14+'Federal Appliances'!BM26*Conversions!T$15)/Conversions!$B$9</f>
        <v>85350.651817884063</v>
      </c>
      <c r="CN26" s="9">
        <f>(AN26*Conversions!U$14+'Federal Appliances'!BN26*Conversions!U$15)/Conversions!$B$9</f>
        <v>102516.68784801835</v>
      </c>
      <c r="CO26" s="9">
        <f>(AO26*Conversions!V$14+'Federal Appliances'!BO26*Conversions!V$15)/Conversions!$B$9</f>
        <v>119714.69243367181</v>
      </c>
      <c r="CP26" s="9">
        <f>(AP26*Conversions!W$14+'Federal Appliances'!BP26*Conversions!W$15)/Conversions!$B$9</f>
        <v>136944.66557484443</v>
      </c>
      <c r="CQ26" s="9">
        <f>(AQ26*Conversions!X$14+'Federal Appliances'!BQ26*Conversions!X$15)/Conversions!$B$9</f>
        <v>145621.38028169016</v>
      </c>
      <c r="CR26" s="9">
        <f>(AR26*Conversions!Y$14+'Federal Appliances'!BR26*Conversions!Y$15)/Conversions!$B$9</f>
        <v>158343.78709466103</v>
      </c>
      <c r="CS26" s="9">
        <f>(AS26*Conversions!Z$14+'Federal Appliances'!BS26*Conversions!Z$15)/Conversions!$B$9</f>
        <v>175853.4850966263</v>
      </c>
      <c r="CT26" s="9">
        <f>(AT26*Conversions!AA$14+'Federal Appliances'!BT26*Conversions!AA$15)/Conversions!$B$9</f>
        <v>193395.15165411076</v>
      </c>
      <c r="CU26" s="9">
        <f>(AU26*Conversions!AB$14+'Federal Appliances'!BU26*Conversions!AB$15)/Conversions!$B$9</f>
        <v>210968.78676711436</v>
      </c>
      <c r="CV26" s="9">
        <f>(AV26*Conversions!AC$14+'Federal Appliances'!BV26*Conversions!AC$15)/Conversions!$B$9</f>
        <v>228574.39043563715</v>
      </c>
      <c r="CW26" s="9">
        <f>(AW26*Conversions!AD$14+'Federal Appliances'!BW26*Conversions!AD$15)/Conversions!$B$9</f>
        <v>246211.96265967912</v>
      </c>
      <c r="CX26" s="9">
        <f>(AX26*Conversions!AE$14+'Federal Appliances'!BX26*Conversions!AE$15)/Conversions!$B$9</f>
        <v>263881.50343924022</v>
      </c>
      <c r="CY26" s="9">
        <f>(AY26*Conversions!AF$14+'Federal Appliances'!BY26*Conversions!AF$15)/Conversions!$B$9</f>
        <v>281583.01277432044</v>
      </c>
      <c r="CZ26" s="9">
        <f>(AZ26*Conversions!AG$14+'Federal Appliances'!BZ26*Conversions!AG$15)/Conversions!$B$9</f>
        <v>299316.4906649199</v>
      </c>
      <c r="DA26" s="9">
        <f>(BA26*Conversions!AH$14+'Federal Appliances'!CA26*Conversions!AH$15)/Conversions!$B$9</f>
        <v>317081.93711103848</v>
      </c>
      <c r="DB26" s="9">
        <f>(BB26*Conversions!AI$14+'Federal Appliances'!CB26*Conversions!AI$15)/Conversions!$B$9</f>
        <v>334879.35211267619</v>
      </c>
      <c r="DC26" s="9">
        <f>(BC26*Conversions!AJ$14+'Federal Appliances'!CC26*Conversions!AJ$15)/Conversions!$B$9</f>
        <v>352708.73566983314</v>
      </c>
      <c r="DD26" s="9">
        <f>(BD26*Conversions!AK$14+'Federal Appliances'!CD26*Conversions!AK$15)/Conversions!$B$9</f>
        <v>370548.32034064853</v>
      </c>
      <c r="DE26" s="9">
        <f>(BE26*Conversions!AL$14+'Federal Appliances'!CE26*Conversions!AL$15)/Conversions!$B$9</f>
        <v>373193.71830985916</v>
      </c>
      <c r="DF26" s="55">
        <f>(BF26*Conversions!AM$14+'Federal Appliances'!CF26*Conversions!AM$15)/Conversions!$B$9</f>
        <v>373537.3802816901</v>
      </c>
    </row>
    <row r="27" spans="2:110">
      <c r="B27" s="25" t="s">
        <v>23</v>
      </c>
      <c r="C27" t="s">
        <v>181</v>
      </c>
      <c r="D27" s="21">
        <f t="shared" si="6"/>
        <v>0.02</v>
      </c>
      <c r="E27" s="5">
        <v>2028</v>
      </c>
      <c r="F27" s="49">
        <v>21.2</v>
      </c>
      <c r="G27" s="51">
        <f t="shared" si="7"/>
        <v>2049.1999999999998</v>
      </c>
      <c r="H27" s="7">
        <v>3.9</v>
      </c>
      <c r="I27" s="7">
        <v>-5.0999999999999996</v>
      </c>
      <c r="J27" s="7">
        <v>0</v>
      </c>
      <c r="K27" s="7">
        <v>448</v>
      </c>
      <c r="L27" s="7">
        <v>1.7</v>
      </c>
      <c r="M27" s="7">
        <v>11</v>
      </c>
      <c r="N27" s="7">
        <v>-14.5</v>
      </c>
      <c r="O27" s="7">
        <v>0</v>
      </c>
      <c r="P27" s="47">
        <v>1202</v>
      </c>
      <c r="Q27" s="7">
        <v>4.9000000000000004</v>
      </c>
      <c r="R27" s="7">
        <v>1</v>
      </c>
      <c r="S27" s="7">
        <v>0</v>
      </c>
      <c r="T27" s="7">
        <v>15.3</v>
      </c>
      <c r="U27" s="7">
        <v>0.3</v>
      </c>
      <c r="V27" s="7">
        <v>0.7</v>
      </c>
      <c r="W27" s="7">
        <v>17.3</v>
      </c>
      <c r="X27" s="7">
        <v>71</v>
      </c>
      <c r="Y27" s="45">
        <f t="shared" si="8"/>
        <v>1.1357668067226896E-2</v>
      </c>
      <c r="Z27" s="45">
        <f t="shared" si="8"/>
        <v>2.3431569915184317E-2</v>
      </c>
      <c r="AA27" s="46">
        <f t="shared" si="9"/>
        <v>2.3070469798657723E-2</v>
      </c>
      <c r="AB27" s="46">
        <f t="shared" si="0"/>
        <v>-1.5883448351407599E-2</v>
      </c>
      <c r="AC27" s="46">
        <f t="shared" si="0"/>
        <v>0</v>
      </c>
      <c r="AD27" s="46">
        <f t="shared" si="0"/>
        <v>1.6422111102002895E-2</v>
      </c>
      <c r="AE27" s="46">
        <f t="shared" si="0"/>
        <v>4.1755432466979124E-2</v>
      </c>
      <c r="AF27" s="46">
        <f t="shared" si="0"/>
        <v>1.2437810945273636E-2</v>
      </c>
      <c r="AG27" s="54">
        <f t="shared" si="10"/>
        <v>0</v>
      </c>
      <c r="AH27" s="9">
        <f t="shared" ref="AH27:AP27" si="82">IF($E27&gt;AH$11,0,IF($G27&lt;AH$11,$AQ27,AG27+($BF27/($F27))))</f>
        <v>0</v>
      </c>
      <c r="AI27" s="9">
        <f t="shared" si="82"/>
        <v>0</v>
      </c>
      <c r="AJ27" s="9">
        <f t="shared" si="82"/>
        <v>10377358.490566038</v>
      </c>
      <c r="AK27" s="9">
        <f t="shared" si="82"/>
        <v>20754716.981132075</v>
      </c>
      <c r="AL27" s="9">
        <f t="shared" si="82"/>
        <v>31132075.471698113</v>
      </c>
      <c r="AM27" s="9">
        <f t="shared" si="82"/>
        <v>41509433.96226415</v>
      </c>
      <c r="AN27" s="9">
        <f t="shared" si="82"/>
        <v>51886792.452830188</v>
      </c>
      <c r="AO27" s="9">
        <f t="shared" si="82"/>
        <v>62264150.943396226</v>
      </c>
      <c r="AP27" s="9">
        <f t="shared" si="82"/>
        <v>72641509.433962256</v>
      </c>
      <c r="AQ27" s="9">
        <f>IF(B27="No",0,D27*H27*Conversions!$B$4)</f>
        <v>78000000</v>
      </c>
      <c r="AR27" s="9">
        <f t="shared" si="2"/>
        <v>88377358.490566045</v>
      </c>
      <c r="AS27" s="9">
        <f t="shared" si="2"/>
        <v>98754716.98113209</v>
      </c>
      <c r="AT27" s="9">
        <f t="shared" ref="AT27:BE27" si="83">IF($AQ27=$BF27,$BF27,IF($G27&lt;AT$11,$BF27,IF(AS27+$BF27/$F27&gt;$BF27,$BF27,AS27+$BF27/$F27)))</f>
        <v>109132075.47169814</v>
      </c>
      <c r="AU27" s="9">
        <f t="shared" si="83"/>
        <v>119509433.96226418</v>
      </c>
      <c r="AV27" s="9">
        <f t="shared" si="83"/>
        <v>129886792.45283023</v>
      </c>
      <c r="AW27" s="9">
        <f t="shared" si="83"/>
        <v>140264150.94339627</v>
      </c>
      <c r="AX27" s="9">
        <f t="shared" si="83"/>
        <v>150641509.43396232</v>
      </c>
      <c r="AY27" s="9">
        <f t="shared" si="83"/>
        <v>161018867.92452836</v>
      </c>
      <c r="AZ27" s="9">
        <f t="shared" si="83"/>
        <v>171396226.41509441</v>
      </c>
      <c r="BA27" s="9">
        <f t="shared" si="83"/>
        <v>181773584.90566045</v>
      </c>
      <c r="BB27" s="9">
        <f t="shared" si="83"/>
        <v>192150943.3962265</v>
      </c>
      <c r="BC27" s="9">
        <f t="shared" si="83"/>
        <v>202528301.88679254</v>
      </c>
      <c r="BD27" s="9">
        <f t="shared" si="83"/>
        <v>212905660.37735859</v>
      </c>
      <c r="BE27" s="9">
        <f t="shared" si="83"/>
        <v>220000000</v>
      </c>
      <c r="BF27" s="55">
        <f>IF(B27="No",0,D27*M27*Conversions!$B$4)</f>
        <v>220000000</v>
      </c>
      <c r="BG27" s="54">
        <f t="shared" si="13"/>
        <v>0</v>
      </c>
      <c r="BH27" s="9">
        <f t="shared" ref="BH27:BP27" si="84">IF($E27&gt;BH$11,0,IF($G27&lt;BH$11,$BQ27,BG27+($CF27/($F27))))</f>
        <v>0</v>
      </c>
      <c r="BI27" s="9">
        <f t="shared" si="84"/>
        <v>0</v>
      </c>
      <c r="BJ27" s="9">
        <f t="shared" si="84"/>
        <v>-13679.245283018869</v>
      </c>
      <c r="BK27" s="9">
        <f t="shared" si="84"/>
        <v>-27358.490566037737</v>
      </c>
      <c r="BL27" s="9">
        <f t="shared" si="84"/>
        <v>-41037.735849056604</v>
      </c>
      <c r="BM27" s="9">
        <f t="shared" si="84"/>
        <v>-54716.981132075474</v>
      </c>
      <c r="BN27" s="9">
        <f t="shared" si="84"/>
        <v>-68396.226415094337</v>
      </c>
      <c r="BO27" s="9">
        <f t="shared" si="84"/>
        <v>-82075.471698113208</v>
      </c>
      <c r="BP27" s="9">
        <f t="shared" si="84"/>
        <v>-95754.716981132078</v>
      </c>
      <c r="BQ27" s="9">
        <f>IF(B27="No",0,D27*I27*Conversions!$B$8)</f>
        <v>-102000</v>
      </c>
      <c r="BR27" s="9">
        <f t="shared" ref="BR27:BS27" si="85">IF($BQ27=$CF27,$CF27,IF($G27&lt;BR$11,$CF27,IF(BQ27+$CF27/$F27&gt;$CF27,$CF27,BQ27+$CF27/$F27)))</f>
        <v>-290000</v>
      </c>
      <c r="BS27" s="9">
        <f t="shared" si="85"/>
        <v>-303679.24528301886</v>
      </c>
      <c r="BT27" s="9">
        <f t="shared" ref="BT27:CE27" si="86">IF($BQ27=$CF27,$CF27,IF($G27&lt;BT$11,$CF27,IF(BS27+$CF27/$F27&gt;$CF27,$CF27,BS27+$CF27/$F27)))</f>
        <v>-317358.49056603771</v>
      </c>
      <c r="BU27" s="9">
        <f t="shared" si="86"/>
        <v>-331037.73584905657</v>
      </c>
      <c r="BV27" s="9">
        <f t="shared" si="86"/>
        <v>-344716.98113207542</v>
      </c>
      <c r="BW27" s="9">
        <f t="shared" si="86"/>
        <v>-358396.22641509428</v>
      </c>
      <c r="BX27" s="9">
        <f t="shared" si="86"/>
        <v>-372075.47169811314</v>
      </c>
      <c r="BY27" s="9">
        <f t="shared" si="86"/>
        <v>-385754.71698113199</v>
      </c>
      <c r="BZ27" s="9">
        <f t="shared" si="86"/>
        <v>-399433.96226415085</v>
      </c>
      <c r="CA27" s="9">
        <f t="shared" si="86"/>
        <v>-413113.2075471697</v>
      </c>
      <c r="CB27" s="9">
        <f t="shared" si="86"/>
        <v>-426792.45283018856</v>
      </c>
      <c r="CC27" s="9">
        <f t="shared" si="86"/>
        <v>-440471.69811320741</v>
      </c>
      <c r="CD27" s="9">
        <f t="shared" si="86"/>
        <v>-454150.94339622627</v>
      </c>
      <c r="CE27" s="9">
        <f t="shared" si="86"/>
        <v>-467830.18867924513</v>
      </c>
      <c r="CF27" s="55">
        <f>IF(B27="No",0,D27*N27*Conversions!$B$8)</f>
        <v>-290000</v>
      </c>
      <c r="CG27" s="54">
        <f>(AG27*Conversions!N$14+'Federal Appliances'!BG27*Conversions!N$15)/Conversions!$B$9</f>
        <v>0</v>
      </c>
      <c r="CH27" s="9">
        <f>(AH27*Conversions!O$14+'Federal Appliances'!BH27*Conversions!O$15)/Conversions!$B$9</f>
        <v>0</v>
      </c>
      <c r="CI27" s="9">
        <f>(AI27*Conversions!P$14+'Federal Appliances'!BI27*Conversions!P$15)/Conversions!$B$9</f>
        <v>0</v>
      </c>
      <c r="CJ27" s="9">
        <f>(AJ27*Conversions!Q$14+'Federal Appliances'!BJ27*Conversions!Q$15)/Conversions!$B$9</f>
        <v>4798.8606165293622</v>
      </c>
      <c r="CK27" s="9">
        <f>(AK27*Conversions!R$14+'Federal Appliances'!BK27*Conversions!R$15)/Conversions!$B$9</f>
        <v>9348.0799893701787</v>
      </c>
      <c r="CL27" s="9">
        <f>(AL27*Conversions!S$14+'Federal Appliances'!BL27*Conversions!S$15)/Conversions!$B$9</f>
        <v>13647.658118522453</v>
      </c>
      <c r="CM27" s="9">
        <f>(AM27*Conversions!T$14+'Federal Appliances'!BM27*Conversions!T$15)/Conversions!$B$9</f>
        <v>17483.616795110287</v>
      </c>
      <c r="CN27" s="9">
        <f>(AN27*Conversions!U$14+'Federal Appliances'!BN27*Conversions!U$15)/Conversions!$B$9</f>
        <v>20962.945123571615</v>
      </c>
      <c r="CO27" s="9">
        <f>(AO27*Conversions!V$14+'Federal Appliances'!BO27*Conversions!V$15)/Conversions!$B$9</f>
        <v>24085.643103906448</v>
      </c>
      <c r="CP27" s="9">
        <f>(AP27*Conversions!W$14+'Federal Appliances'!BP27*Conversions!W$15)/Conversions!$B$9</f>
        <v>26851.710736114794</v>
      </c>
      <c r="CQ27" s="9">
        <f>(AQ27*Conversions!X$14+'Federal Appliances'!BQ27*Conversions!X$15)/Conversions!$B$9</f>
        <v>27540.042253521118</v>
      </c>
      <c r="CR27" s="9">
        <f>(AR27*Conversions!Y$14+'Federal Appliances'!BR27*Conversions!Y$15)/Conversions!$B$9</f>
        <v>19481.324740898206</v>
      </c>
      <c r="CS27" s="9">
        <f>(AS27*Conversions!Z$14+'Federal Appliances'!BS27*Conversions!Z$15)/Conversions!$B$9</f>
        <v>21263.741031092206</v>
      </c>
      <c r="CT27" s="9">
        <f>(AT27*Conversions!AA$14+'Federal Appliances'!BT27*Conversions!AA$15)/Conversions!$B$9</f>
        <v>22689.526973159704</v>
      </c>
      <c r="CU27" s="9">
        <f>(AU27*Conversions!AB$14+'Federal Appliances'!BU27*Conversions!AB$15)/Conversions!$B$9</f>
        <v>23758.682567100706</v>
      </c>
      <c r="CV27" s="9">
        <f>(AV27*Conversions!AC$14+'Federal Appliances'!BV27*Conversions!AC$15)/Conversions!$B$9</f>
        <v>24471.207812915214</v>
      </c>
      <c r="CW27" s="9">
        <f>(AW27*Conversions!AD$14+'Federal Appliances'!BW27*Conversions!AD$15)/Conversions!$B$9</f>
        <v>24827.102710603223</v>
      </c>
      <c r="CX27" s="9">
        <f>(AX27*Conversions!AE$14+'Federal Appliances'!BX27*Conversions!AE$15)/Conversions!$B$9</f>
        <v>24826.367260164745</v>
      </c>
      <c r="CY27" s="9">
        <f>(AY27*Conversions!AF$14+'Federal Appliances'!BY27*Conversions!AF$15)/Conversions!$B$9</f>
        <v>24469.001461599764</v>
      </c>
      <c r="CZ27" s="9">
        <f>(AZ27*Conversions!AG$14+'Federal Appliances'!BZ27*Conversions!AG$15)/Conversions!$B$9</f>
        <v>23755.005314908285</v>
      </c>
      <c r="DA27" s="9">
        <f>(BA27*Conversions!AH$14+'Federal Appliances'!CA27*Conversions!AH$15)/Conversions!$B$9</f>
        <v>22684.378820090315</v>
      </c>
      <c r="DB27" s="9">
        <f>(BB27*Conversions!AI$14+'Federal Appliances'!CB27*Conversions!AI$15)/Conversions!$B$9</f>
        <v>21257.121977145856</v>
      </c>
      <c r="DC27" s="9">
        <f>(BC27*Conversions!AJ$14+'Federal Appliances'!CC27*Conversions!AJ$15)/Conversions!$B$9</f>
        <v>19473.234786074896</v>
      </c>
      <c r="DD27" s="9">
        <f>(BD27*Conversions!AK$14+'Federal Appliances'!CD27*Conversions!AK$15)/Conversions!$B$9</f>
        <v>17332.717246877452</v>
      </c>
      <c r="DE27" s="9">
        <f>(BE27*Conversions!AL$14+'Federal Appliances'!CE27*Conversions!AL$15)/Conversions!$B$9</f>
        <v>14215.032553813387</v>
      </c>
      <c r="DF27" s="55">
        <f>(BF27*Conversions!AM$14+'Federal Appliances'!CF27*Conversions!AM$15)/Conversions!$B$9</f>
        <v>20837.816901408441</v>
      </c>
    </row>
    <row r="28" spans="2:110">
      <c r="B28" s="25" t="s">
        <v>23</v>
      </c>
      <c r="C28" t="s">
        <v>182</v>
      </c>
      <c r="D28" s="21">
        <f t="shared" si="6"/>
        <v>0.02</v>
      </c>
      <c r="E28" s="5">
        <v>2025</v>
      </c>
      <c r="F28" s="49">
        <v>6.4</v>
      </c>
      <c r="G28" s="51">
        <f t="shared" si="7"/>
        <v>2031.4</v>
      </c>
      <c r="H28" s="7">
        <v>20.8</v>
      </c>
      <c r="I28" s="7">
        <v>0</v>
      </c>
      <c r="J28" s="7">
        <v>0</v>
      </c>
      <c r="K28" s="47">
        <v>2703</v>
      </c>
      <c r="L28" s="7">
        <v>3.8</v>
      </c>
      <c r="M28" s="7">
        <v>23.3</v>
      </c>
      <c r="N28" s="7">
        <v>0</v>
      </c>
      <c r="O28" s="7">
        <v>0</v>
      </c>
      <c r="P28" s="47">
        <v>2913</v>
      </c>
      <c r="Q28" s="7">
        <v>4.3</v>
      </c>
      <c r="R28" s="7">
        <v>5.2</v>
      </c>
      <c r="S28" s="7">
        <v>0</v>
      </c>
      <c r="T28" s="7">
        <v>75.099999999999994</v>
      </c>
      <c r="U28" s="7">
        <v>2.7</v>
      </c>
      <c r="V28" s="7">
        <v>6.3</v>
      </c>
      <c r="W28" s="7">
        <v>73.3</v>
      </c>
      <c r="X28" s="7">
        <v>181</v>
      </c>
      <c r="Y28" s="45">
        <f t="shared" si="8"/>
        <v>4.8122373949579848E-2</v>
      </c>
      <c r="Z28" s="45">
        <f t="shared" si="8"/>
        <v>5.9734002178145937E-2</v>
      </c>
      <c r="AA28" s="46">
        <f t="shared" si="9"/>
        <v>4.8867449664429539E-2</v>
      </c>
      <c r="AB28" s="46">
        <f t="shared" si="9"/>
        <v>0</v>
      </c>
      <c r="AC28" s="46">
        <f t="shared" si="9"/>
        <v>0</v>
      </c>
      <c r="AD28" s="46">
        <f t="shared" si="9"/>
        <v>3.9798344126567749E-2</v>
      </c>
      <c r="AE28" s="46">
        <f t="shared" si="9"/>
        <v>3.6642522368981675E-2</v>
      </c>
      <c r="AF28" s="46">
        <f t="shared" si="9"/>
        <v>6.467661691542291E-2</v>
      </c>
      <c r="AG28" s="54">
        <f t="shared" si="10"/>
        <v>72812500</v>
      </c>
      <c r="AH28" s="9">
        <f t="shared" ref="AH28:AP28" si="87">IF($E28&gt;AH$11,0,IF($G28&lt;AH$11,$AQ28,AG28+($BF28/($F28))))</f>
        <v>145625000</v>
      </c>
      <c r="AI28" s="9">
        <f t="shared" si="87"/>
        <v>218437500</v>
      </c>
      <c r="AJ28" s="9">
        <f t="shared" si="87"/>
        <v>291250000</v>
      </c>
      <c r="AK28" s="9">
        <f t="shared" si="87"/>
        <v>364062500</v>
      </c>
      <c r="AL28" s="9">
        <f t="shared" si="87"/>
        <v>436875000</v>
      </c>
      <c r="AM28" s="9">
        <f t="shared" si="87"/>
        <v>509687500</v>
      </c>
      <c r="AN28" s="9">
        <f t="shared" si="87"/>
        <v>416000000.00000006</v>
      </c>
      <c r="AO28" s="9">
        <f t="shared" si="87"/>
        <v>416000000.00000006</v>
      </c>
      <c r="AP28" s="9">
        <f t="shared" si="87"/>
        <v>416000000.00000006</v>
      </c>
      <c r="AQ28" s="9">
        <f>IF(B28="No",0,D28*H28*Conversions!$B$4)</f>
        <v>416000000.00000006</v>
      </c>
      <c r="AR28" s="9">
        <f t="shared" si="2"/>
        <v>466000000</v>
      </c>
      <c r="AS28" s="9">
        <f t="shared" si="2"/>
        <v>466000000</v>
      </c>
      <c r="AT28" s="9">
        <f t="shared" ref="AT28:BE28" si="88">IF($AQ28=$BF28,$BF28,IF($G28&lt;AT$11,$BF28,IF(AS28+$BF28/$F28&gt;$BF28,$BF28,AS28+$BF28/$F28)))</f>
        <v>466000000</v>
      </c>
      <c r="AU28" s="9">
        <f t="shared" si="88"/>
        <v>466000000</v>
      </c>
      <c r="AV28" s="9">
        <f t="shared" si="88"/>
        <v>466000000</v>
      </c>
      <c r="AW28" s="9">
        <f t="shared" si="88"/>
        <v>466000000</v>
      </c>
      <c r="AX28" s="9">
        <f t="shared" si="88"/>
        <v>466000000</v>
      </c>
      <c r="AY28" s="9">
        <f t="shared" si="88"/>
        <v>466000000</v>
      </c>
      <c r="AZ28" s="9">
        <f t="shared" si="88"/>
        <v>466000000</v>
      </c>
      <c r="BA28" s="9">
        <f t="shared" si="88"/>
        <v>466000000</v>
      </c>
      <c r="BB28" s="9">
        <f t="shared" si="88"/>
        <v>466000000</v>
      </c>
      <c r="BC28" s="9">
        <f t="shared" si="88"/>
        <v>466000000</v>
      </c>
      <c r="BD28" s="9">
        <f t="shared" si="88"/>
        <v>466000000</v>
      </c>
      <c r="BE28" s="9">
        <f t="shared" si="88"/>
        <v>466000000</v>
      </c>
      <c r="BF28" s="55">
        <f>IF(B28="No",0,D28*M28*Conversions!$B$4)</f>
        <v>466000000</v>
      </c>
      <c r="BG28" s="54">
        <f t="shared" si="13"/>
        <v>0</v>
      </c>
      <c r="BH28" s="9">
        <f t="shared" ref="BH28:BP28" si="89">IF($E28&gt;BH$11,0,IF($G28&lt;BH$11,$BQ28,BG28+($CF28/($F28))))</f>
        <v>0</v>
      </c>
      <c r="BI28" s="9">
        <f t="shared" si="89"/>
        <v>0</v>
      </c>
      <c r="BJ28" s="9">
        <f t="shared" si="89"/>
        <v>0</v>
      </c>
      <c r="BK28" s="9">
        <f t="shared" si="89"/>
        <v>0</v>
      </c>
      <c r="BL28" s="9">
        <f t="shared" si="89"/>
        <v>0</v>
      </c>
      <c r="BM28" s="9">
        <f t="shared" si="89"/>
        <v>0</v>
      </c>
      <c r="BN28" s="9">
        <f t="shared" si="89"/>
        <v>0</v>
      </c>
      <c r="BO28" s="9">
        <f t="shared" si="89"/>
        <v>0</v>
      </c>
      <c r="BP28" s="9">
        <f t="shared" si="89"/>
        <v>0</v>
      </c>
      <c r="BQ28" s="9">
        <f>IF(B28="No",0,D28*I28*Conversions!$B$8)</f>
        <v>0</v>
      </c>
      <c r="BR28" s="9">
        <f t="shared" ref="BR28:BS28" si="90">IF($BQ28=$CF28,$CF28,IF($G28&lt;BR$11,$CF28,IF(BQ28+$CF28/$F28&gt;$CF28,$CF28,BQ28+$CF28/$F28)))</f>
        <v>0</v>
      </c>
      <c r="BS28" s="9">
        <f t="shared" si="90"/>
        <v>0</v>
      </c>
      <c r="BT28" s="9">
        <f t="shared" ref="BT28:CE28" si="91">IF($BQ28=$CF28,$CF28,IF($G28&lt;BT$11,$CF28,IF(BS28+$CF28/$F28&gt;$CF28,$CF28,BS28+$CF28/$F28)))</f>
        <v>0</v>
      </c>
      <c r="BU28" s="9">
        <f t="shared" si="91"/>
        <v>0</v>
      </c>
      <c r="BV28" s="9">
        <f t="shared" si="91"/>
        <v>0</v>
      </c>
      <c r="BW28" s="9">
        <f t="shared" si="91"/>
        <v>0</v>
      </c>
      <c r="BX28" s="9">
        <f t="shared" si="91"/>
        <v>0</v>
      </c>
      <c r="BY28" s="9">
        <f t="shared" si="91"/>
        <v>0</v>
      </c>
      <c r="BZ28" s="9">
        <f t="shared" si="91"/>
        <v>0</v>
      </c>
      <c r="CA28" s="9">
        <f t="shared" si="91"/>
        <v>0</v>
      </c>
      <c r="CB28" s="9">
        <f t="shared" si="91"/>
        <v>0</v>
      </c>
      <c r="CC28" s="9">
        <f t="shared" si="91"/>
        <v>0</v>
      </c>
      <c r="CD28" s="9">
        <f t="shared" si="91"/>
        <v>0</v>
      </c>
      <c r="CE28" s="9">
        <f t="shared" si="91"/>
        <v>0</v>
      </c>
      <c r="CF28" s="55">
        <f>IF(B28="No",0,D28*N28*Conversions!$B$8)</f>
        <v>0</v>
      </c>
      <c r="CG28" s="54">
        <f>(AG28*Conversions!N$14+'Federal Appliances'!BG28*Conversions!N$15)/Conversions!$B$9</f>
        <v>41913.336267605635</v>
      </c>
      <c r="CH28" s="9">
        <f>(AH28*Conversions!O$14+'Federal Appliances'!BH28*Conversions!O$15)/Conversions!$B$9</f>
        <v>82075.070422535195</v>
      </c>
      <c r="CI28" s="9">
        <f>(AI28*Conversions!P$14+'Federal Appliances'!BI28*Conversions!P$15)/Conversions!$B$9</f>
        <v>120485.2024647887</v>
      </c>
      <c r="CJ28" s="9">
        <f>(AJ28*Conversions!Q$14+'Federal Appliances'!BJ28*Conversions!Q$15)/Conversions!$B$9</f>
        <v>157143.73239436615</v>
      </c>
      <c r="CK28" s="9">
        <f>(AK28*Conversions!R$14+'Federal Appliances'!BK28*Conversions!R$15)/Conversions!$B$9</f>
        <v>192050.66021126753</v>
      </c>
      <c r="CL28" s="9">
        <f>(AL28*Conversions!S$14+'Federal Appliances'!BL28*Conversions!S$15)/Conversions!$B$9</f>
        <v>225205.98591549296</v>
      </c>
      <c r="CM28" s="9">
        <f>(AM28*Conversions!T$14+'Federal Appliances'!BM28*Conversions!T$15)/Conversions!$B$9</f>
        <v>253982.30633802814</v>
      </c>
      <c r="CN28" s="9">
        <f>(AN28*Conversions!U$14+'Federal Appliances'!BN28*Conversions!U$15)/Conversions!$B$9</f>
        <v>200148.7323943662</v>
      </c>
      <c r="CO28" s="9">
        <f>(AO28*Conversions!V$14+'Federal Appliances'!BO28*Conversions!V$15)/Conversions!$B$9</f>
        <v>193000.56338028167</v>
      </c>
      <c r="CP28" s="9">
        <f>(AP28*Conversions!W$14+'Federal Appliances'!BP28*Conversions!W$15)/Conversions!$B$9</f>
        <v>185852.39436619717</v>
      </c>
      <c r="CQ28" s="9">
        <f>(AQ28*Conversions!X$14+'Federal Appliances'!BQ28*Conversions!X$15)/Conversions!$B$9</f>
        <v>178704.22535211264</v>
      </c>
      <c r="CR28" s="9">
        <f>(AR28*Conversions!Y$14+'Federal Appliances'!BR28*Conversions!Y$15)/Conversions!$B$9</f>
        <v>192175.77464788727</v>
      </c>
      <c r="CS28" s="9">
        <f>(AS28*Conversions!Z$14+'Federal Appliances'!BS28*Conversions!Z$15)/Conversions!$B$9</f>
        <v>184168.45070422528</v>
      </c>
      <c r="CT28" s="9">
        <f>(AT28*Conversions!AA$14+'Federal Appliances'!BT28*Conversions!AA$15)/Conversions!$B$9</f>
        <v>176161.12676056329</v>
      </c>
      <c r="CU28" s="9">
        <f>(AU28*Conversions!AB$14+'Federal Appliances'!BU28*Conversions!AB$15)/Conversions!$B$9</f>
        <v>168153.8028169013</v>
      </c>
      <c r="CV28" s="9">
        <f>(AV28*Conversions!AC$14+'Federal Appliances'!BV28*Conversions!AC$15)/Conversions!$B$9</f>
        <v>160146.47887323934</v>
      </c>
      <c r="CW28" s="9">
        <f>(AW28*Conversions!AD$14+'Federal Appliances'!BW28*Conversions!AD$15)/Conversions!$B$9</f>
        <v>152139.15492957734</v>
      </c>
      <c r="CX28" s="9">
        <f>(AX28*Conversions!AE$14+'Federal Appliances'!BX28*Conversions!AE$15)/Conversions!$B$9</f>
        <v>144131.83098591535</v>
      </c>
      <c r="CY28" s="9">
        <f>(AY28*Conversions!AF$14+'Federal Appliances'!BY28*Conversions!AF$15)/Conversions!$B$9</f>
        <v>136124.50704225336</v>
      </c>
      <c r="CZ28" s="9">
        <f>(AZ28*Conversions!AG$14+'Federal Appliances'!BZ28*Conversions!AG$15)/Conversions!$B$9</f>
        <v>128117.1830985914</v>
      </c>
      <c r="DA28" s="9">
        <f>(BA28*Conversions!AH$14+'Federal Appliances'!CA28*Conversions!AH$15)/Conversions!$B$9</f>
        <v>120109.85915492942</v>
      </c>
      <c r="DB28" s="9">
        <f>(BB28*Conversions!AI$14+'Federal Appliances'!CB28*Conversions!AI$15)/Conversions!$B$9</f>
        <v>112102.53521126744</v>
      </c>
      <c r="DC28" s="9">
        <f>(BC28*Conversions!AJ$14+'Federal Appliances'!CC28*Conversions!AJ$15)/Conversions!$B$9</f>
        <v>104095.21126760548</v>
      </c>
      <c r="DD28" s="9">
        <f>(BD28*Conversions!AK$14+'Federal Appliances'!CD28*Conversions!AK$15)/Conversions!$B$9</f>
        <v>96087.887323943505</v>
      </c>
      <c r="DE28" s="9">
        <f>(BE28*Conversions!AL$14+'Federal Appliances'!CE28*Conversions!AL$15)/Conversions!$B$9</f>
        <v>88080.563380281543</v>
      </c>
      <c r="DF28" s="55">
        <f>(BF28*Conversions!AM$14+'Federal Appliances'!CF28*Conversions!AM$15)/Conversions!$B$9</f>
        <v>80073.239436619697</v>
      </c>
    </row>
    <row r="29" spans="2:110">
      <c r="B29" s="25" t="s">
        <v>23</v>
      </c>
      <c r="C29" t="s">
        <v>183</v>
      </c>
      <c r="D29" s="21">
        <f t="shared" si="6"/>
        <v>0.02</v>
      </c>
      <c r="E29" s="5">
        <v>2026</v>
      </c>
      <c r="F29" s="49">
        <v>10.9</v>
      </c>
      <c r="G29" s="51">
        <f t="shared" si="7"/>
        <v>2036.9</v>
      </c>
      <c r="H29" s="7">
        <v>1</v>
      </c>
      <c r="I29" s="7">
        <v>0</v>
      </c>
      <c r="J29" s="7">
        <v>0</v>
      </c>
      <c r="K29" s="7">
        <v>129</v>
      </c>
      <c r="L29" s="7">
        <v>0.2</v>
      </c>
      <c r="M29" s="7">
        <v>1.1000000000000001</v>
      </c>
      <c r="N29" s="7">
        <v>0</v>
      </c>
      <c r="O29" s="7">
        <v>0</v>
      </c>
      <c r="P29" s="7">
        <v>143</v>
      </c>
      <c r="Q29" s="7">
        <v>0.2</v>
      </c>
      <c r="R29" s="7">
        <v>0.2</v>
      </c>
      <c r="S29" s="7">
        <v>0</v>
      </c>
      <c r="T29" s="7">
        <v>2.9</v>
      </c>
      <c r="U29" s="7">
        <v>0.1</v>
      </c>
      <c r="V29" s="7">
        <v>0.2</v>
      </c>
      <c r="W29" s="7">
        <v>2.4</v>
      </c>
      <c r="X29" s="7">
        <v>6.7</v>
      </c>
      <c r="Y29" s="45">
        <f t="shared" si="8"/>
        <v>1.575630252100841E-3</v>
      </c>
      <c r="Z29" s="45">
        <f t="shared" si="8"/>
        <v>2.2111481469258443E-3</v>
      </c>
      <c r="AA29" s="46">
        <f t="shared" si="9"/>
        <v>2.3070469798657724E-3</v>
      </c>
      <c r="AB29" s="46">
        <f t="shared" si="9"/>
        <v>0</v>
      </c>
      <c r="AC29" s="46">
        <f t="shared" si="9"/>
        <v>0</v>
      </c>
      <c r="AD29" s="46">
        <f t="shared" si="9"/>
        <v>1.953712052900511E-3</v>
      </c>
      <c r="AE29" s="46">
        <f t="shared" si="9"/>
        <v>1.7043033659991478E-3</v>
      </c>
      <c r="AF29" s="46">
        <f t="shared" si="9"/>
        <v>2.4875621890547272E-3</v>
      </c>
      <c r="AG29" s="54">
        <f t="shared" si="10"/>
        <v>0</v>
      </c>
      <c r="AH29" s="9">
        <f t="shared" ref="AH29:AP29" si="92">IF($E29&gt;AH$11,0,IF($G29&lt;AH$11,$AQ29,AG29+($BF29/($F29))))</f>
        <v>2018348.6238532113</v>
      </c>
      <c r="AI29" s="9">
        <f t="shared" si="92"/>
        <v>4036697.2477064226</v>
      </c>
      <c r="AJ29" s="9">
        <f t="shared" si="92"/>
        <v>6055045.8715596339</v>
      </c>
      <c r="AK29" s="9">
        <f t="shared" si="92"/>
        <v>8073394.4954128452</v>
      </c>
      <c r="AL29" s="9">
        <f t="shared" si="92"/>
        <v>10091743.119266056</v>
      </c>
      <c r="AM29" s="9">
        <f t="shared" si="92"/>
        <v>12110091.743119266</v>
      </c>
      <c r="AN29" s="9">
        <f t="shared" si="92"/>
        <v>14128440.366972476</v>
      </c>
      <c r="AO29" s="9">
        <f t="shared" si="92"/>
        <v>16146788.990825687</v>
      </c>
      <c r="AP29" s="9">
        <f t="shared" si="92"/>
        <v>18165137.614678897</v>
      </c>
      <c r="AQ29" s="9">
        <f>IF(B29="No",0,D29*H29*Conversions!$B$4)</f>
        <v>20000000</v>
      </c>
      <c r="AR29" s="9">
        <f t="shared" si="2"/>
        <v>22000000.000000004</v>
      </c>
      <c r="AS29" s="9">
        <f t="shared" si="2"/>
        <v>22000000.000000004</v>
      </c>
      <c r="AT29" s="9">
        <f t="shared" ref="AT29:BE29" si="93">IF($AQ29=$BF29,$BF29,IF($G29&lt;AT$11,$BF29,IF(AS29+$BF29/$F29&gt;$BF29,$BF29,AS29+$BF29/$F29)))</f>
        <v>22000000.000000004</v>
      </c>
      <c r="AU29" s="9">
        <f t="shared" si="93"/>
        <v>22000000.000000004</v>
      </c>
      <c r="AV29" s="9">
        <f t="shared" si="93"/>
        <v>22000000.000000004</v>
      </c>
      <c r="AW29" s="9">
        <f t="shared" si="93"/>
        <v>22000000.000000004</v>
      </c>
      <c r="AX29" s="9">
        <f t="shared" si="93"/>
        <v>22000000.000000004</v>
      </c>
      <c r="AY29" s="9">
        <f t="shared" si="93"/>
        <v>22000000.000000004</v>
      </c>
      <c r="AZ29" s="9">
        <f t="shared" si="93"/>
        <v>22000000.000000004</v>
      </c>
      <c r="BA29" s="9">
        <f t="shared" si="93"/>
        <v>22000000.000000004</v>
      </c>
      <c r="BB29" s="9">
        <f t="shared" si="93"/>
        <v>22000000.000000004</v>
      </c>
      <c r="BC29" s="9">
        <f t="shared" si="93"/>
        <v>22000000.000000004</v>
      </c>
      <c r="BD29" s="9">
        <f t="shared" si="93"/>
        <v>22000000.000000004</v>
      </c>
      <c r="BE29" s="9">
        <f t="shared" si="93"/>
        <v>22000000.000000004</v>
      </c>
      <c r="BF29" s="55">
        <f>IF(B29="No",0,D29*M29*Conversions!$B$4)</f>
        <v>22000000.000000004</v>
      </c>
      <c r="BG29" s="54">
        <f t="shared" si="13"/>
        <v>0</v>
      </c>
      <c r="BH29" s="9">
        <f t="shared" ref="BH29:BP29" si="94">IF($E29&gt;BH$11,0,IF($G29&lt;BH$11,$BQ29,BG29+($CF29/($F29))))</f>
        <v>0</v>
      </c>
      <c r="BI29" s="9">
        <f t="shared" si="94"/>
        <v>0</v>
      </c>
      <c r="BJ29" s="9">
        <f t="shared" si="94"/>
        <v>0</v>
      </c>
      <c r="BK29" s="9">
        <f t="shared" si="94"/>
        <v>0</v>
      </c>
      <c r="BL29" s="9">
        <f t="shared" si="94"/>
        <v>0</v>
      </c>
      <c r="BM29" s="9">
        <f t="shared" si="94"/>
        <v>0</v>
      </c>
      <c r="BN29" s="9">
        <f t="shared" si="94"/>
        <v>0</v>
      </c>
      <c r="BO29" s="9">
        <f t="shared" si="94"/>
        <v>0</v>
      </c>
      <c r="BP29" s="9">
        <f t="shared" si="94"/>
        <v>0</v>
      </c>
      <c r="BQ29" s="9">
        <f>IF(B29="No",0,D29*I29*Conversions!$B$8)</f>
        <v>0</v>
      </c>
      <c r="BR29" s="9">
        <f t="shared" ref="BR29:BS29" si="95">IF($BQ29=$CF29,$CF29,IF($G29&lt;BR$11,$CF29,IF(BQ29+$CF29/$F29&gt;$CF29,$CF29,BQ29+$CF29/$F29)))</f>
        <v>0</v>
      </c>
      <c r="BS29" s="9">
        <f t="shared" si="95"/>
        <v>0</v>
      </c>
      <c r="BT29" s="9">
        <f t="shared" ref="BT29:CE29" si="96">IF($BQ29=$CF29,$CF29,IF($G29&lt;BT$11,$CF29,IF(BS29+$CF29/$F29&gt;$CF29,$CF29,BS29+$CF29/$F29)))</f>
        <v>0</v>
      </c>
      <c r="BU29" s="9">
        <f t="shared" si="96"/>
        <v>0</v>
      </c>
      <c r="BV29" s="9">
        <f t="shared" si="96"/>
        <v>0</v>
      </c>
      <c r="BW29" s="9">
        <f t="shared" si="96"/>
        <v>0</v>
      </c>
      <c r="BX29" s="9">
        <f t="shared" si="96"/>
        <v>0</v>
      </c>
      <c r="BY29" s="9">
        <f t="shared" si="96"/>
        <v>0</v>
      </c>
      <c r="BZ29" s="9">
        <f t="shared" si="96"/>
        <v>0</v>
      </c>
      <c r="CA29" s="9">
        <f t="shared" si="96"/>
        <v>0</v>
      </c>
      <c r="CB29" s="9">
        <f t="shared" si="96"/>
        <v>0</v>
      </c>
      <c r="CC29" s="9">
        <f t="shared" si="96"/>
        <v>0</v>
      </c>
      <c r="CD29" s="9">
        <f t="shared" si="96"/>
        <v>0</v>
      </c>
      <c r="CE29" s="9">
        <f t="shared" si="96"/>
        <v>0</v>
      </c>
      <c r="CF29" s="55">
        <f>IF(B29="No",0,D29*N29*Conversions!$B$8)</f>
        <v>0</v>
      </c>
      <c r="CG29" s="54">
        <f>(AG29*Conversions!N$14+'Federal Appliances'!BG29*Conversions!N$15)/Conversions!$B$9</f>
        <v>0</v>
      </c>
      <c r="CH29" s="9">
        <f>(AH29*Conversions!O$14+'Federal Appliances'!BH29*Conversions!O$15)/Conversions!$B$9</f>
        <v>1137.5526553818322</v>
      </c>
      <c r="CI29" s="9">
        <f>(AI29*Conversions!P$14+'Federal Appliances'!BI29*Conversions!P$15)/Conversions!$B$9</f>
        <v>2226.5512340095615</v>
      </c>
      <c r="CJ29" s="9">
        <f>(AJ29*Conversions!Q$14+'Federal Appliances'!BJ29*Conversions!Q$15)/Conversions!$B$9</f>
        <v>3266.9957358831884</v>
      </c>
      <c r="CK29" s="9">
        <f>(AK29*Conversions!R$14+'Federal Appliances'!BK29*Conversions!R$15)/Conversions!$B$9</f>
        <v>4258.8861610027125</v>
      </c>
      <c r="CL29" s="9">
        <f>(AL29*Conversions!S$14+'Federal Appliances'!BL29*Conversions!S$15)/Conversions!$B$9</f>
        <v>5202.2225093681354</v>
      </c>
      <c r="CM29" s="9">
        <f>(AM29*Conversions!T$14+'Federal Appliances'!BM29*Conversions!T$15)/Conversions!$B$9</f>
        <v>6034.5781108670362</v>
      </c>
      <c r="CN29" s="9">
        <f>(AN29*Conversions!U$14+'Federal Appliances'!BN29*Conversions!U$15)/Conversions!$B$9</f>
        <v>6797.5707455743623</v>
      </c>
      <c r="CO29" s="9">
        <f>(AO29*Conversions!V$14+'Federal Appliances'!BO29*Conversions!V$15)/Conversions!$B$9</f>
        <v>7491.2004134901126</v>
      </c>
      <c r="CP29" s="9">
        <f>(AP29*Conversions!W$14+'Federal Appliances'!BP29*Conversions!W$15)/Conversions!$B$9</f>
        <v>8115.4671146142882</v>
      </c>
      <c r="CQ29" s="9">
        <f>(AQ29*Conversions!X$14+'Federal Appliances'!BQ29*Conversions!X$15)/Conversions!$B$9</f>
        <v>8591.5492957746465</v>
      </c>
      <c r="CR29" s="9">
        <f>(AR29*Conversions!Y$14+'Federal Appliances'!BR29*Conversions!Y$15)/Conversions!$B$9</f>
        <v>9072.6760563380267</v>
      </c>
      <c r="CS29" s="9">
        <f>(AS29*Conversions!Z$14+'Federal Appliances'!BS29*Conversions!Z$15)/Conversions!$B$9</f>
        <v>8694.6478873239412</v>
      </c>
      <c r="CT29" s="9">
        <f>(AT29*Conversions!AA$14+'Federal Appliances'!BT29*Conversions!AA$15)/Conversions!$B$9</f>
        <v>8316.6197183098557</v>
      </c>
      <c r="CU29" s="9">
        <f>(AU29*Conversions!AB$14+'Federal Appliances'!BU29*Conversions!AB$15)/Conversions!$B$9</f>
        <v>7938.5915492957711</v>
      </c>
      <c r="CV29" s="9">
        <f>(AV29*Conversions!AC$14+'Federal Appliances'!BV29*Conversions!AC$15)/Conversions!$B$9</f>
        <v>7560.5633802816856</v>
      </c>
      <c r="CW29" s="9">
        <f>(AW29*Conversions!AD$14+'Federal Appliances'!BW29*Conversions!AD$15)/Conversions!$B$9</f>
        <v>7182.535211267601</v>
      </c>
      <c r="CX29" s="9">
        <f>(AX29*Conversions!AE$14+'Federal Appliances'!BX29*Conversions!AE$15)/Conversions!$B$9</f>
        <v>6804.5070422535155</v>
      </c>
      <c r="CY29" s="9">
        <f>(AY29*Conversions!AF$14+'Federal Appliances'!BY29*Conversions!AF$15)/Conversions!$B$9</f>
        <v>6426.4788732394318</v>
      </c>
      <c r="CZ29" s="9">
        <f>(AZ29*Conversions!AG$14+'Federal Appliances'!BZ29*Conversions!AG$15)/Conversions!$B$9</f>
        <v>6048.4507042253463</v>
      </c>
      <c r="DA29" s="9">
        <f>(BA29*Conversions!AH$14+'Federal Appliances'!CA29*Conversions!AH$15)/Conversions!$B$9</f>
        <v>5670.4225352112617</v>
      </c>
      <c r="DB29" s="9">
        <f>(BB29*Conversions!AI$14+'Federal Appliances'!CB29*Conversions!AI$15)/Conversions!$B$9</f>
        <v>5292.3943661971762</v>
      </c>
      <c r="DC29" s="9">
        <f>(BC29*Conversions!AJ$14+'Federal Appliances'!CC29*Conversions!AJ$15)/Conversions!$B$9</f>
        <v>4914.3661971830925</v>
      </c>
      <c r="DD29" s="9">
        <f>(BD29*Conversions!AK$14+'Federal Appliances'!CD29*Conversions!AK$15)/Conversions!$B$9</f>
        <v>4536.3380281690079</v>
      </c>
      <c r="DE29" s="9">
        <f>(BE29*Conversions!AL$14+'Federal Appliances'!CE29*Conversions!AL$15)/Conversions!$B$9</f>
        <v>4158.3098591549233</v>
      </c>
      <c r="DF29" s="55">
        <f>(BF29*Conversions!AM$14+'Federal Appliances'!CF29*Conversions!AM$15)/Conversions!$B$9</f>
        <v>3780.2816901408446</v>
      </c>
    </row>
    <row r="30" spans="2:110">
      <c r="B30" s="25" t="s">
        <v>23</v>
      </c>
      <c r="C30" t="s">
        <v>184</v>
      </c>
      <c r="D30" s="21">
        <f t="shared" si="6"/>
        <v>0.02</v>
      </c>
      <c r="E30" s="5">
        <v>2027</v>
      </c>
      <c r="F30" s="49">
        <v>10.5</v>
      </c>
      <c r="G30" s="51">
        <f t="shared" si="7"/>
        <v>2037.5</v>
      </c>
      <c r="H30" s="7">
        <v>1</v>
      </c>
      <c r="I30" s="7">
        <v>0</v>
      </c>
      <c r="J30" s="7">
        <v>0</v>
      </c>
      <c r="K30" s="7">
        <v>124</v>
      </c>
      <c r="L30" s="7">
        <v>0.1</v>
      </c>
      <c r="M30" s="7">
        <v>1.2</v>
      </c>
      <c r="N30" s="7">
        <v>0</v>
      </c>
      <c r="O30" s="7">
        <v>0</v>
      </c>
      <c r="P30" s="7">
        <v>147</v>
      </c>
      <c r="Q30" s="7">
        <v>0.2</v>
      </c>
      <c r="R30" s="7">
        <v>0.2</v>
      </c>
      <c r="S30" s="7">
        <v>0</v>
      </c>
      <c r="T30" s="7">
        <v>2.8</v>
      </c>
      <c r="U30" s="7">
        <v>0.1</v>
      </c>
      <c r="V30" s="7">
        <v>0.1</v>
      </c>
      <c r="W30" s="7">
        <v>2.2999999999999998</v>
      </c>
      <c r="X30" s="7">
        <v>6.6</v>
      </c>
      <c r="Y30" s="45">
        <f t="shared" si="8"/>
        <v>1.5099789915966391E-3</v>
      </c>
      <c r="Z30" s="45">
        <f t="shared" si="8"/>
        <v>2.1781459357776969E-3</v>
      </c>
      <c r="AA30" s="46">
        <f t="shared" si="9"/>
        <v>2.5167785234899332E-3</v>
      </c>
      <c r="AB30" s="46">
        <f t="shared" si="9"/>
        <v>0</v>
      </c>
      <c r="AC30" s="46">
        <f t="shared" si="9"/>
        <v>0</v>
      </c>
      <c r="AD30" s="46">
        <f t="shared" si="9"/>
        <v>2.0083613410935321E-3</v>
      </c>
      <c r="AE30" s="46">
        <f t="shared" si="9"/>
        <v>1.7043033659991478E-3</v>
      </c>
      <c r="AF30" s="46">
        <f t="shared" si="9"/>
        <v>2.4875621890547272E-3</v>
      </c>
      <c r="AG30" s="54">
        <f t="shared" si="10"/>
        <v>0</v>
      </c>
      <c r="AH30" s="9">
        <f t="shared" ref="AH30:AP30" si="97">IF($E30&gt;AH$11,0,IF($G30&lt;AH$11,$AQ30,AG30+($BF30/($F30))))</f>
        <v>0</v>
      </c>
      <c r="AI30" s="9">
        <f t="shared" si="97"/>
        <v>2285714.2857142859</v>
      </c>
      <c r="AJ30" s="9">
        <f t="shared" si="97"/>
        <v>4571428.5714285718</v>
      </c>
      <c r="AK30" s="9">
        <f t="shared" si="97"/>
        <v>6857142.8571428582</v>
      </c>
      <c r="AL30" s="9">
        <f t="shared" si="97"/>
        <v>9142857.1428571437</v>
      </c>
      <c r="AM30" s="9">
        <f t="shared" si="97"/>
        <v>11428571.428571429</v>
      </c>
      <c r="AN30" s="9">
        <f t="shared" si="97"/>
        <v>13714285.714285715</v>
      </c>
      <c r="AO30" s="9">
        <f t="shared" si="97"/>
        <v>16000000</v>
      </c>
      <c r="AP30" s="9">
        <f t="shared" si="97"/>
        <v>18285714.285714287</v>
      </c>
      <c r="AQ30" s="9">
        <f>IF(B30="No",0,D30*H30*Conversions!$B$4)</f>
        <v>20000000</v>
      </c>
      <c r="AR30" s="9">
        <f t="shared" si="2"/>
        <v>22285714.285714287</v>
      </c>
      <c r="AS30" s="9">
        <f t="shared" si="2"/>
        <v>24000000</v>
      </c>
      <c r="AT30" s="9">
        <f t="shared" ref="AT30:BE30" si="98">IF($AQ30=$BF30,$BF30,IF($G30&lt;AT$11,$BF30,IF(AS30+$BF30/$F30&gt;$BF30,$BF30,AS30+$BF30/$F30)))</f>
        <v>24000000</v>
      </c>
      <c r="AU30" s="9">
        <f t="shared" si="98"/>
        <v>24000000</v>
      </c>
      <c r="AV30" s="9">
        <f t="shared" si="98"/>
        <v>24000000</v>
      </c>
      <c r="AW30" s="9">
        <f t="shared" si="98"/>
        <v>24000000</v>
      </c>
      <c r="AX30" s="9">
        <f t="shared" si="98"/>
        <v>24000000</v>
      </c>
      <c r="AY30" s="9">
        <f t="shared" si="98"/>
        <v>24000000</v>
      </c>
      <c r="AZ30" s="9">
        <f t="shared" si="98"/>
        <v>24000000</v>
      </c>
      <c r="BA30" s="9">
        <f t="shared" si="98"/>
        <v>24000000</v>
      </c>
      <c r="BB30" s="9">
        <f t="shared" si="98"/>
        <v>24000000</v>
      </c>
      <c r="BC30" s="9">
        <f t="shared" si="98"/>
        <v>24000000</v>
      </c>
      <c r="BD30" s="9">
        <f t="shared" si="98"/>
        <v>24000000</v>
      </c>
      <c r="BE30" s="9">
        <f t="shared" si="98"/>
        <v>24000000</v>
      </c>
      <c r="BF30" s="55">
        <f>IF(B30="No",0,D30*M30*Conversions!$B$4)</f>
        <v>24000000</v>
      </c>
      <c r="BG30" s="54">
        <f t="shared" si="13"/>
        <v>0</v>
      </c>
      <c r="BH30" s="9">
        <f t="shared" ref="BH30:BP30" si="99">IF($E30&gt;BH$11,0,IF($G30&lt;BH$11,$BQ30,BG30+($CF30/($F30))))</f>
        <v>0</v>
      </c>
      <c r="BI30" s="9">
        <f t="shared" si="99"/>
        <v>0</v>
      </c>
      <c r="BJ30" s="9">
        <f t="shared" si="99"/>
        <v>0</v>
      </c>
      <c r="BK30" s="9">
        <f t="shared" si="99"/>
        <v>0</v>
      </c>
      <c r="BL30" s="9">
        <f t="shared" si="99"/>
        <v>0</v>
      </c>
      <c r="BM30" s="9">
        <f t="shared" si="99"/>
        <v>0</v>
      </c>
      <c r="BN30" s="9">
        <f t="shared" si="99"/>
        <v>0</v>
      </c>
      <c r="BO30" s="9">
        <f t="shared" si="99"/>
        <v>0</v>
      </c>
      <c r="BP30" s="9">
        <f t="shared" si="99"/>
        <v>0</v>
      </c>
      <c r="BQ30" s="9">
        <f>IF(B30="No",0,D30*I30*Conversions!$B$8)</f>
        <v>0</v>
      </c>
      <c r="BR30" s="9">
        <f t="shared" ref="BR30:BS30" si="100">IF($BQ30=$CF30,$CF30,IF($G30&lt;BR$11,$CF30,IF(BQ30+$CF30/$F30&gt;$CF30,$CF30,BQ30+$CF30/$F30)))</f>
        <v>0</v>
      </c>
      <c r="BS30" s="9">
        <f t="shared" si="100"/>
        <v>0</v>
      </c>
      <c r="BT30" s="9">
        <f t="shared" ref="BT30:CE30" si="101">IF($BQ30=$CF30,$CF30,IF($G30&lt;BT$11,$CF30,IF(BS30+$CF30/$F30&gt;$CF30,$CF30,BS30+$CF30/$F30)))</f>
        <v>0</v>
      </c>
      <c r="BU30" s="9">
        <f t="shared" si="101"/>
        <v>0</v>
      </c>
      <c r="BV30" s="9">
        <f t="shared" si="101"/>
        <v>0</v>
      </c>
      <c r="BW30" s="9">
        <f t="shared" si="101"/>
        <v>0</v>
      </c>
      <c r="BX30" s="9">
        <f t="shared" si="101"/>
        <v>0</v>
      </c>
      <c r="BY30" s="9">
        <f t="shared" si="101"/>
        <v>0</v>
      </c>
      <c r="BZ30" s="9">
        <f t="shared" si="101"/>
        <v>0</v>
      </c>
      <c r="CA30" s="9">
        <f t="shared" si="101"/>
        <v>0</v>
      </c>
      <c r="CB30" s="9">
        <f t="shared" si="101"/>
        <v>0</v>
      </c>
      <c r="CC30" s="9">
        <f t="shared" si="101"/>
        <v>0</v>
      </c>
      <c r="CD30" s="9">
        <f t="shared" si="101"/>
        <v>0</v>
      </c>
      <c r="CE30" s="9">
        <f t="shared" si="101"/>
        <v>0</v>
      </c>
      <c r="CF30" s="55">
        <f>IF(B30="No",0,D30*N30*Conversions!$B$8)</f>
        <v>0</v>
      </c>
      <c r="CG30" s="54">
        <f>(AG30*Conversions!N$14+'Federal Appliances'!BG30*Conversions!N$15)/Conversions!$B$9</f>
        <v>0</v>
      </c>
      <c r="CH30" s="9">
        <f>(AH30*Conversions!O$14+'Federal Appliances'!BH30*Conversions!O$15)/Conversions!$B$9</f>
        <v>0</v>
      </c>
      <c r="CI30" s="9">
        <f>(AI30*Conversions!P$14+'Federal Appliances'!BI30*Conversions!P$15)/Conversions!$B$9</f>
        <v>1260.7484909456739</v>
      </c>
      <c r="CJ30" s="9">
        <f>(AJ30*Conversions!Q$14+'Federal Appliances'!BJ30*Conversions!Q$15)/Conversions!$B$9</f>
        <v>2466.5110663983896</v>
      </c>
      <c r="CK30" s="9">
        <f>(AK30*Conversions!R$14+'Federal Appliances'!BK30*Conversions!R$15)/Conversions!$B$9</f>
        <v>3617.2877263581481</v>
      </c>
      <c r="CL30" s="9">
        <f>(AL30*Conversions!S$14+'Federal Appliances'!BL30*Conversions!S$15)/Conversions!$B$9</f>
        <v>4713.0784708249503</v>
      </c>
      <c r="CM30" s="9">
        <f>(AM30*Conversions!T$14+'Federal Appliances'!BM30*Conversions!T$15)/Conversions!$B$9</f>
        <v>5694.9698189134806</v>
      </c>
      <c r="CN30" s="9">
        <f>(AN30*Conversions!U$14+'Federal Appliances'!BN30*Conversions!U$15)/Conversions!$B$9</f>
        <v>6598.3098591549287</v>
      </c>
      <c r="CO30" s="9">
        <f>(AO30*Conversions!V$14+'Federal Appliances'!BO30*Conversions!V$15)/Conversions!$B$9</f>
        <v>7423.0985915492938</v>
      </c>
      <c r="CP30" s="9">
        <f>(AP30*Conversions!W$14+'Federal Appliances'!BP30*Conversions!W$15)/Conversions!$B$9</f>
        <v>8169.3360160965776</v>
      </c>
      <c r="CQ30" s="9">
        <f>(AQ30*Conversions!X$14+'Federal Appliances'!BQ30*Conversions!X$15)/Conversions!$B$9</f>
        <v>8591.5492957746465</v>
      </c>
      <c r="CR30" s="9">
        <f>(AR30*Conversions!Y$14+'Federal Appliances'!BR30*Conversions!Y$15)/Conversions!$B$9</f>
        <v>9190.5030181086495</v>
      </c>
      <c r="CS30" s="9">
        <f>(AS30*Conversions!Z$14+'Federal Appliances'!BS30*Conversions!Z$15)/Conversions!$B$9</f>
        <v>9485.0704225352074</v>
      </c>
      <c r="CT30" s="9">
        <f>(AT30*Conversions!AA$14+'Federal Appliances'!BT30*Conversions!AA$15)/Conversions!$B$9</f>
        <v>9072.676056338023</v>
      </c>
      <c r="CU30" s="9">
        <f>(AU30*Conversions!AB$14+'Federal Appliances'!BU30*Conversions!AB$15)/Conversions!$B$9</f>
        <v>8660.2816901408405</v>
      </c>
      <c r="CV30" s="9">
        <f>(AV30*Conversions!AC$14+'Federal Appliances'!BV30*Conversions!AC$15)/Conversions!$B$9</f>
        <v>8247.8873239436562</v>
      </c>
      <c r="CW30" s="9">
        <f>(AW30*Conversions!AD$14+'Federal Appliances'!BW30*Conversions!AD$15)/Conversions!$B$9</f>
        <v>7835.4929577464727</v>
      </c>
      <c r="CX30" s="9">
        <f>(AX30*Conversions!AE$14+'Federal Appliances'!BX30*Conversions!AE$15)/Conversions!$B$9</f>
        <v>7423.0985915492893</v>
      </c>
      <c r="CY30" s="9">
        <f>(AY30*Conversions!AF$14+'Federal Appliances'!BY30*Conversions!AF$15)/Conversions!$B$9</f>
        <v>7010.7042253521058</v>
      </c>
      <c r="CZ30" s="9">
        <f>(AZ30*Conversions!AG$14+'Federal Appliances'!BZ30*Conversions!AG$15)/Conversions!$B$9</f>
        <v>6598.3098591549224</v>
      </c>
      <c r="DA30" s="9">
        <f>(BA30*Conversions!AH$14+'Federal Appliances'!CA30*Conversions!AH$15)/Conversions!$B$9</f>
        <v>6185.915492957738</v>
      </c>
      <c r="DB30" s="9">
        <f>(BB30*Conversions!AI$14+'Federal Appliances'!CB30*Conversions!AI$15)/Conversions!$B$9</f>
        <v>5773.5211267605555</v>
      </c>
      <c r="DC30" s="9">
        <f>(BC30*Conversions!AJ$14+'Federal Appliances'!CC30*Conversions!AJ$15)/Conversions!$B$9</f>
        <v>5361.126760563373</v>
      </c>
      <c r="DD30" s="9">
        <f>(BD30*Conversions!AK$14+'Federal Appliances'!CD30*Conversions!AK$15)/Conversions!$B$9</f>
        <v>4948.7323943661895</v>
      </c>
      <c r="DE30" s="9">
        <f>(BE30*Conversions!AL$14+'Federal Appliances'!CE30*Conversions!AL$15)/Conversions!$B$9</f>
        <v>4536.3380281690061</v>
      </c>
      <c r="DF30" s="55">
        <f>(BF30*Conversions!AM$14+'Federal Appliances'!CF30*Conversions!AM$15)/Conversions!$B$9</f>
        <v>4123.9436619718299</v>
      </c>
    </row>
    <row r="31" spans="2:110">
      <c r="B31" s="25" t="s">
        <v>23</v>
      </c>
      <c r="C31" t="s">
        <v>185</v>
      </c>
      <c r="D31" s="21">
        <f t="shared" si="6"/>
        <v>0.02</v>
      </c>
      <c r="E31" s="5">
        <v>2028</v>
      </c>
      <c r="F31" s="49">
        <f>AVERAGE(10,11.2)</f>
        <v>10.6</v>
      </c>
      <c r="G31" s="51">
        <f t="shared" si="7"/>
        <v>2038.6</v>
      </c>
      <c r="H31" s="7">
        <v>1.1000000000000001</v>
      </c>
      <c r="I31" s="7">
        <v>5.4</v>
      </c>
      <c r="J31" s="7">
        <v>0</v>
      </c>
      <c r="K31" s="7">
        <v>208</v>
      </c>
      <c r="L31" s="7">
        <v>0.1</v>
      </c>
      <c r="M31" s="7">
        <v>1.7</v>
      </c>
      <c r="N31" s="7">
        <v>7.1</v>
      </c>
      <c r="O31" s="7">
        <v>0</v>
      </c>
      <c r="P31" s="7">
        <v>297</v>
      </c>
      <c r="Q31" s="7">
        <v>0.2</v>
      </c>
      <c r="R31" s="7">
        <v>0.4</v>
      </c>
      <c r="S31" s="7">
        <v>0</v>
      </c>
      <c r="T31" s="7">
        <v>5.3</v>
      </c>
      <c r="U31" s="7">
        <v>0.1</v>
      </c>
      <c r="V31" s="7">
        <v>0.2</v>
      </c>
      <c r="W31" s="7">
        <v>9.8000000000000007</v>
      </c>
      <c r="X31" s="7">
        <v>15.6</v>
      </c>
      <c r="Y31" s="45">
        <f t="shared" si="8"/>
        <v>6.4338235294117679E-3</v>
      </c>
      <c r="Z31" s="45">
        <f t="shared" si="8"/>
        <v>5.1483449391109201E-3</v>
      </c>
      <c r="AA31" s="46">
        <f t="shared" si="9"/>
        <v>3.5654362416107387E-3</v>
      </c>
      <c r="AB31" s="46">
        <f t="shared" si="9"/>
        <v>7.7774126410340661E-3</v>
      </c>
      <c r="AC31" s="46">
        <f t="shared" si="9"/>
        <v>0</v>
      </c>
      <c r="AD31" s="46">
        <f t="shared" si="9"/>
        <v>4.0577096483318306E-3</v>
      </c>
      <c r="AE31" s="46">
        <f t="shared" si="9"/>
        <v>1.7043033659991478E-3</v>
      </c>
      <c r="AF31" s="46">
        <f t="shared" si="9"/>
        <v>4.9751243781094544E-3</v>
      </c>
      <c r="AG31" s="54">
        <f t="shared" si="10"/>
        <v>0</v>
      </c>
      <c r="AH31" s="9">
        <f t="shared" ref="AH31:AP31" si="102">IF($E31&gt;AH$11,0,IF($G31&lt;AH$11,$AQ31,AG31+($BF31/($F31))))</f>
        <v>0</v>
      </c>
      <c r="AI31" s="9">
        <f t="shared" si="102"/>
        <v>0</v>
      </c>
      <c r="AJ31" s="9">
        <f t="shared" si="102"/>
        <v>3207547.169811321</v>
      </c>
      <c r="AK31" s="9">
        <f t="shared" si="102"/>
        <v>6415094.3396226419</v>
      </c>
      <c r="AL31" s="9">
        <f t="shared" si="102"/>
        <v>9622641.5094339624</v>
      </c>
      <c r="AM31" s="9">
        <f t="shared" si="102"/>
        <v>12830188.679245284</v>
      </c>
      <c r="AN31" s="9">
        <f t="shared" si="102"/>
        <v>16037735.849056605</v>
      </c>
      <c r="AO31" s="9">
        <f t="shared" si="102"/>
        <v>19245283.018867925</v>
      </c>
      <c r="AP31" s="9">
        <f t="shared" si="102"/>
        <v>22452830.188679244</v>
      </c>
      <c r="AQ31" s="9">
        <f>IF(B31="No",0,D31*H31*Conversions!$B$4)</f>
        <v>22000000.000000004</v>
      </c>
      <c r="AR31" s="9">
        <f t="shared" si="2"/>
        <v>25207547.169811323</v>
      </c>
      <c r="AS31" s="9">
        <f t="shared" si="2"/>
        <v>28415094.339622643</v>
      </c>
      <c r="AT31" s="9">
        <f t="shared" ref="AT31:BE31" si="103">IF($AQ31=$BF31,$BF31,IF($G31&lt;AT$11,$BF31,IF(AS31+$BF31/$F31&gt;$BF31,$BF31,AS31+$BF31/$F31)))</f>
        <v>31622641.509433962</v>
      </c>
      <c r="AU31" s="9">
        <f t="shared" si="103"/>
        <v>34000000</v>
      </c>
      <c r="AV31" s="9">
        <f t="shared" si="103"/>
        <v>34000000</v>
      </c>
      <c r="AW31" s="9">
        <f t="shared" si="103"/>
        <v>34000000</v>
      </c>
      <c r="AX31" s="9">
        <f t="shared" si="103"/>
        <v>34000000</v>
      </c>
      <c r="AY31" s="9">
        <f t="shared" si="103"/>
        <v>34000000</v>
      </c>
      <c r="AZ31" s="9">
        <f t="shared" si="103"/>
        <v>34000000</v>
      </c>
      <c r="BA31" s="9">
        <f t="shared" si="103"/>
        <v>34000000</v>
      </c>
      <c r="BB31" s="9">
        <f t="shared" si="103"/>
        <v>34000000</v>
      </c>
      <c r="BC31" s="9">
        <f t="shared" si="103"/>
        <v>34000000</v>
      </c>
      <c r="BD31" s="9">
        <f t="shared" si="103"/>
        <v>34000000</v>
      </c>
      <c r="BE31" s="9">
        <f t="shared" si="103"/>
        <v>34000000</v>
      </c>
      <c r="BF31" s="55">
        <f>IF(B31="No",0,D31*M31*Conversions!$B$4)</f>
        <v>34000000</v>
      </c>
      <c r="BG31" s="54">
        <f t="shared" si="13"/>
        <v>0</v>
      </c>
      <c r="BH31" s="9">
        <f t="shared" ref="BH31:BP31" si="104">IF($E31&gt;BH$11,0,IF($G31&lt;BH$11,$BQ31,BG31+($CF31/($F31))))</f>
        <v>0</v>
      </c>
      <c r="BI31" s="9">
        <f t="shared" si="104"/>
        <v>0</v>
      </c>
      <c r="BJ31" s="9">
        <f t="shared" si="104"/>
        <v>13396.226415094339</v>
      </c>
      <c r="BK31" s="9">
        <f t="shared" si="104"/>
        <v>26792.452830188678</v>
      </c>
      <c r="BL31" s="9">
        <f t="shared" si="104"/>
        <v>40188.67924528302</v>
      </c>
      <c r="BM31" s="9">
        <f t="shared" si="104"/>
        <v>53584.905660377357</v>
      </c>
      <c r="BN31" s="9">
        <f t="shared" si="104"/>
        <v>66981.132075471702</v>
      </c>
      <c r="BO31" s="9">
        <f t="shared" si="104"/>
        <v>80377.358490566039</v>
      </c>
      <c r="BP31" s="9">
        <f t="shared" si="104"/>
        <v>93773.584905660377</v>
      </c>
      <c r="BQ31" s="9">
        <f>IF(B31="No",0,D31*I31*Conversions!$B$8)</f>
        <v>108000.00000000001</v>
      </c>
      <c r="BR31" s="9">
        <f t="shared" ref="BR31:BS31" si="105">IF($BQ31=$CF31,$CF31,IF($G31&lt;BR$11,$CF31,IF(BQ31+$CF31/$F31&gt;$CF31,$CF31,BQ31+$CF31/$F31)))</f>
        <v>121396.22641509435</v>
      </c>
      <c r="BS31" s="9">
        <f t="shared" si="105"/>
        <v>134792.4528301887</v>
      </c>
      <c r="BT31" s="9">
        <f t="shared" ref="BT31:CE31" si="106">IF($BQ31=$CF31,$CF31,IF($G31&lt;BT$11,$CF31,IF(BS31+$CF31/$F31&gt;$CF31,$CF31,BS31+$CF31/$F31)))</f>
        <v>142000</v>
      </c>
      <c r="BU31" s="9">
        <f t="shared" si="106"/>
        <v>142000</v>
      </c>
      <c r="BV31" s="9">
        <f t="shared" si="106"/>
        <v>142000</v>
      </c>
      <c r="BW31" s="9">
        <f t="shared" si="106"/>
        <v>142000</v>
      </c>
      <c r="BX31" s="9">
        <f t="shared" si="106"/>
        <v>142000</v>
      </c>
      <c r="BY31" s="9">
        <f t="shared" si="106"/>
        <v>142000</v>
      </c>
      <c r="BZ31" s="9">
        <f t="shared" si="106"/>
        <v>142000</v>
      </c>
      <c r="CA31" s="9">
        <f t="shared" si="106"/>
        <v>142000</v>
      </c>
      <c r="CB31" s="9">
        <f t="shared" si="106"/>
        <v>142000</v>
      </c>
      <c r="CC31" s="9">
        <f t="shared" si="106"/>
        <v>142000</v>
      </c>
      <c r="CD31" s="9">
        <f t="shared" si="106"/>
        <v>142000</v>
      </c>
      <c r="CE31" s="9">
        <f t="shared" si="106"/>
        <v>142000</v>
      </c>
      <c r="CF31" s="55">
        <f>IF(B31="No",0,D31*N31*Conversions!$B$8)</f>
        <v>142000</v>
      </c>
      <c r="CG31" s="54">
        <f>(AG31*Conversions!N$14+'Federal Appliances'!BG31*Conversions!N$15)/Conversions!$B$9</f>
        <v>0</v>
      </c>
      <c r="CH31" s="9">
        <f>(AH31*Conversions!O$14+'Federal Appliances'!BH31*Conversions!O$15)/Conversions!$B$9</f>
        <v>0</v>
      </c>
      <c r="CI31" s="9">
        <f>(AI31*Conversions!P$14+'Federal Appliances'!BI31*Conversions!P$15)/Conversions!$B$9</f>
        <v>0</v>
      </c>
      <c r="CJ31" s="9">
        <f>(AJ31*Conversions!Q$14+'Federal Appliances'!BJ31*Conversions!Q$15)/Conversions!$B$9</f>
        <v>2514.3090619186814</v>
      </c>
      <c r="CK31" s="9">
        <f>(AK31*Conversions!R$14+'Federal Appliances'!BK31*Conversions!R$15)/Conversions!$B$9</f>
        <v>4951.4562848790847</v>
      </c>
      <c r="CL31" s="9">
        <f>(AL31*Conversions!S$14+'Federal Appliances'!BL31*Conversions!S$15)/Conversions!$B$9</f>
        <v>7311.4416688812116</v>
      </c>
      <c r="CM31" s="9">
        <f>(AM31*Conversions!T$14+'Federal Appliances'!BM31*Conversions!T$15)/Conversions!$B$9</f>
        <v>9528.1264948179651</v>
      </c>
      <c r="CN31" s="9">
        <f>(AN31*Conversions!U$14+'Federal Appliances'!BN31*Conversions!U$15)/Conversions!$B$9</f>
        <v>11634.580122242891</v>
      </c>
      <c r="CO31" s="9">
        <f>(AO31*Conversions!V$14+'Federal Appliances'!BO31*Conversions!V$15)/Conversions!$B$9</f>
        <v>13630.802551155992</v>
      </c>
      <c r="CP31" s="9">
        <f>(AP31*Conversions!W$14+'Federal Appliances'!BP31*Conversions!W$15)/Conversions!$B$9</f>
        <v>15516.793781557266</v>
      </c>
      <c r="CQ31" s="9">
        <f>(AQ31*Conversions!X$14+'Federal Appliances'!BQ31*Conversions!X$15)/Conversions!$B$9</f>
        <v>15768.704225352112</v>
      </c>
      <c r="CR31" s="9">
        <f>(AR31*Conversions!Y$14+'Federal Appliances'!BR31*Conversions!Y$15)/Conversions!$B$9</f>
        <v>17497.129683762952</v>
      </c>
      <c r="CS31" s="9">
        <f>(AS31*Conversions!Z$14+'Federal Appliances'!BS31*Conversions!Z$15)/Conversions!$B$9</f>
        <v>19115.32394366197</v>
      </c>
      <c r="CT31" s="9">
        <f>(AT31*Conversions!AA$14+'Federal Appliances'!BT31*Conversions!AA$15)/Conversions!$B$9</f>
        <v>20261.249269200103</v>
      </c>
      <c r="CU31" s="9">
        <f>(AU31*Conversions!AB$14+'Federal Appliances'!BU31*Conversions!AB$15)/Conversions!$B$9</f>
        <v>20575.73239436619</v>
      </c>
      <c r="CV31" s="9">
        <f>(AV31*Conversions!AC$14+'Federal Appliances'!BV31*Conversions!AC$15)/Conversions!$B$9</f>
        <v>19991.507042253514</v>
      </c>
      <c r="CW31" s="9">
        <f>(AW31*Conversions!AD$14+'Federal Appliances'!BW31*Conversions!AD$15)/Conversions!$B$9</f>
        <v>19407.281690140837</v>
      </c>
      <c r="CX31" s="9">
        <f>(AX31*Conversions!AE$14+'Federal Appliances'!BX31*Conversions!AE$15)/Conversions!$B$9</f>
        <v>18823.05633802816</v>
      </c>
      <c r="CY31" s="9">
        <f>(AY31*Conversions!AF$14+'Federal Appliances'!BY31*Conversions!AF$15)/Conversions!$B$9</f>
        <v>18238.830985915483</v>
      </c>
      <c r="CZ31" s="9">
        <f>(AZ31*Conversions!AG$14+'Federal Appliances'!BZ31*Conversions!AG$15)/Conversions!$B$9</f>
        <v>17654.605633802807</v>
      </c>
      <c r="DA31" s="9">
        <f>(BA31*Conversions!AH$14+'Federal Appliances'!CA31*Conversions!AH$15)/Conversions!$B$9</f>
        <v>17070.38028169013</v>
      </c>
      <c r="DB31" s="9">
        <f>(BB31*Conversions!AI$14+'Federal Appliances'!CB31*Conversions!AI$15)/Conversions!$B$9</f>
        <v>16486.154929577453</v>
      </c>
      <c r="DC31" s="9">
        <f>(BC31*Conversions!AJ$14+'Federal Appliances'!CC31*Conversions!AJ$15)/Conversions!$B$9</f>
        <v>15901.929577464778</v>
      </c>
      <c r="DD31" s="9">
        <f>(BD31*Conversions!AK$14+'Federal Appliances'!CD31*Conversions!AK$15)/Conversions!$B$9</f>
        <v>15317.704225352101</v>
      </c>
      <c r="DE31" s="9">
        <f>(BE31*Conversions!AL$14+'Federal Appliances'!CE31*Conversions!AL$15)/Conversions!$B$9</f>
        <v>14733.478873239426</v>
      </c>
      <c r="DF31" s="55">
        <f>(BF31*Conversions!AM$14+'Federal Appliances'!CF31*Conversions!AM$15)/Conversions!$B$9</f>
        <v>14149.253521126759</v>
      </c>
    </row>
    <row r="32" spans="2:110">
      <c r="B32" s="25" t="s">
        <v>23</v>
      </c>
      <c r="C32" t="s">
        <v>186</v>
      </c>
      <c r="D32" s="21">
        <f t="shared" si="6"/>
        <v>0.02</v>
      </c>
      <c r="E32" s="5">
        <v>2031</v>
      </c>
      <c r="F32" s="49">
        <v>10.5</v>
      </c>
      <c r="G32" s="51">
        <f t="shared" si="7"/>
        <v>2041.5</v>
      </c>
      <c r="H32" s="7">
        <v>1.4</v>
      </c>
      <c r="I32" s="7">
        <v>0</v>
      </c>
      <c r="J32" s="7">
        <v>0</v>
      </c>
      <c r="K32" s="7">
        <v>175</v>
      </c>
      <c r="L32" s="7">
        <v>1.1000000000000001</v>
      </c>
      <c r="M32" s="7">
        <v>3.3</v>
      </c>
      <c r="N32" s="7">
        <v>0</v>
      </c>
      <c r="O32" s="7">
        <v>0</v>
      </c>
      <c r="P32" s="7">
        <v>391</v>
      </c>
      <c r="Q32" s="7">
        <v>2.6</v>
      </c>
      <c r="R32" s="7">
        <v>0.4</v>
      </c>
      <c r="S32" s="7">
        <v>0</v>
      </c>
      <c r="T32" s="7">
        <v>5.9</v>
      </c>
      <c r="U32" s="7">
        <v>0</v>
      </c>
      <c r="V32" s="7">
        <v>0</v>
      </c>
      <c r="W32" s="7">
        <v>4.8</v>
      </c>
      <c r="X32" s="7">
        <v>14.5</v>
      </c>
      <c r="Y32" s="45">
        <f t="shared" si="8"/>
        <v>3.1512605042016821E-3</v>
      </c>
      <c r="Z32" s="45">
        <f t="shared" si="8"/>
        <v>4.7853206164813044E-3</v>
      </c>
      <c r="AA32" s="46">
        <f t="shared" si="9"/>
        <v>6.9211409395973167E-3</v>
      </c>
      <c r="AB32" s="46">
        <f t="shared" si="9"/>
        <v>0</v>
      </c>
      <c r="AC32" s="46">
        <f t="shared" si="9"/>
        <v>0</v>
      </c>
      <c r="AD32" s="46">
        <f t="shared" si="9"/>
        <v>5.3419679208678303E-3</v>
      </c>
      <c r="AE32" s="46">
        <f t="shared" si="9"/>
        <v>2.2155943757988922E-2</v>
      </c>
      <c r="AF32" s="46">
        <f t="shared" si="9"/>
        <v>4.9751243781094544E-3</v>
      </c>
      <c r="AG32" s="54">
        <f t="shared" si="10"/>
        <v>0</v>
      </c>
      <c r="AH32" s="9">
        <f t="shared" ref="AH32:AP32" si="107">IF($E32&gt;AH$11,0,IF($G32&lt;AH$11,$AQ32,AG32+($BF32/($F32))))</f>
        <v>0</v>
      </c>
      <c r="AI32" s="9">
        <f t="shared" si="107"/>
        <v>0</v>
      </c>
      <c r="AJ32" s="9">
        <f t="shared" si="107"/>
        <v>0</v>
      </c>
      <c r="AK32" s="9">
        <f t="shared" si="107"/>
        <v>0</v>
      </c>
      <c r="AL32" s="9">
        <f t="shared" si="107"/>
        <v>0</v>
      </c>
      <c r="AM32" s="9">
        <f t="shared" si="107"/>
        <v>6285714.2857142854</v>
      </c>
      <c r="AN32" s="9">
        <f t="shared" si="107"/>
        <v>12571428.571428571</v>
      </c>
      <c r="AO32" s="9">
        <f t="shared" si="107"/>
        <v>18857142.857142858</v>
      </c>
      <c r="AP32" s="9">
        <f t="shared" si="107"/>
        <v>25142857.142857142</v>
      </c>
      <c r="AQ32" s="9">
        <f>IF(B32="No",0,D32*H32*Conversions!$B$4)</f>
        <v>27999999.999999996</v>
      </c>
      <c r="AR32" s="9">
        <f t="shared" ref="AR32:AS51" si="108">IF($AQ32=$BF32,$BF32,IF($G32&lt;AR$11,$BF32,IF(AQ32+$BF32/$F32&gt;$BF32,$BF32,AQ32+$BF32/$F32)))</f>
        <v>34285714.285714284</v>
      </c>
      <c r="AS32" s="9">
        <f t="shared" si="108"/>
        <v>40571428.571428567</v>
      </c>
      <c r="AT32" s="9">
        <f t="shared" ref="AT32:BE32" si="109">IF($AQ32=$BF32,$BF32,IF($G32&lt;AT$11,$BF32,IF(AS32+$BF32/$F32&gt;$BF32,$BF32,AS32+$BF32/$F32)))</f>
        <v>46857142.857142851</v>
      </c>
      <c r="AU32" s="9">
        <f t="shared" si="109"/>
        <v>53142857.142857134</v>
      </c>
      <c r="AV32" s="9">
        <f t="shared" si="109"/>
        <v>59428571.428571418</v>
      </c>
      <c r="AW32" s="9">
        <f t="shared" si="109"/>
        <v>65714285.714285702</v>
      </c>
      <c r="AX32" s="9">
        <f t="shared" si="109"/>
        <v>66000000</v>
      </c>
      <c r="AY32" s="9">
        <f t="shared" si="109"/>
        <v>66000000</v>
      </c>
      <c r="AZ32" s="9">
        <f t="shared" si="109"/>
        <v>66000000</v>
      </c>
      <c r="BA32" s="9">
        <f t="shared" si="109"/>
        <v>66000000</v>
      </c>
      <c r="BB32" s="9">
        <f t="shared" si="109"/>
        <v>66000000</v>
      </c>
      <c r="BC32" s="9">
        <f t="shared" si="109"/>
        <v>66000000</v>
      </c>
      <c r="BD32" s="9">
        <f t="shared" si="109"/>
        <v>66000000</v>
      </c>
      <c r="BE32" s="9">
        <f t="shared" si="109"/>
        <v>66000000</v>
      </c>
      <c r="BF32" s="55">
        <f>IF(B32="No",0,D32*M32*Conversions!$B$4)</f>
        <v>66000000</v>
      </c>
      <c r="BG32" s="54">
        <f t="shared" si="13"/>
        <v>0</v>
      </c>
      <c r="BH32" s="9">
        <f t="shared" ref="BH32:BP32" si="110">IF($E32&gt;BH$11,0,IF($G32&lt;BH$11,$BQ32,BG32+($CF32/($F32))))</f>
        <v>0</v>
      </c>
      <c r="BI32" s="9">
        <f t="shared" si="110"/>
        <v>0</v>
      </c>
      <c r="BJ32" s="9">
        <f t="shared" si="110"/>
        <v>0</v>
      </c>
      <c r="BK32" s="9">
        <f t="shared" si="110"/>
        <v>0</v>
      </c>
      <c r="BL32" s="9">
        <f t="shared" si="110"/>
        <v>0</v>
      </c>
      <c r="BM32" s="9">
        <f t="shared" si="110"/>
        <v>0</v>
      </c>
      <c r="BN32" s="9">
        <f t="shared" si="110"/>
        <v>0</v>
      </c>
      <c r="BO32" s="9">
        <f t="shared" si="110"/>
        <v>0</v>
      </c>
      <c r="BP32" s="9">
        <f t="shared" si="110"/>
        <v>0</v>
      </c>
      <c r="BQ32" s="9">
        <f>IF(B32="No",0,D32*I32*Conversions!$B$8)</f>
        <v>0</v>
      </c>
      <c r="BR32" s="9">
        <f t="shared" ref="BR32:BS32" si="111">IF($BQ32=$CF32,$CF32,IF($G32&lt;BR$11,$CF32,IF(BQ32+$CF32/$F32&gt;$CF32,$CF32,BQ32+$CF32/$F32)))</f>
        <v>0</v>
      </c>
      <c r="BS32" s="9">
        <f t="shared" si="111"/>
        <v>0</v>
      </c>
      <c r="BT32" s="9">
        <f t="shared" ref="BT32:CE32" si="112">IF($BQ32=$CF32,$CF32,IF($G32&lt;BT$11,$CF32,IF(BS32+$CF32/$F32&gt;$CF32,$CF32,BS32+$CF32/$F32)))</f>
        <v>0</v>
      </c>
      <c r="BU32" s="9">
        <f t="shared" si="112"/>
        <v>0</v>
      </c>
      <c r="BV32" s="9">
        <f t="shared" si="112"/>
        <v>0</v>
      </c>
      <c r="BW32" s="9">
        <f t="shared" si="112"/>
        <v>0</v>
      </c>
      <c r="BX32" s="9">
        <f t="shared" si="112"/>
        <v>0</v>
      </c>
      <c r="BY32" s="9">
        <f t="shared" si="112"/>
        <v>0</v>
      </c>
      <c r="BZ32" s="9">
        <f t="shared" si="112"/>
        <v>0</v>
      </c>
      <c r="CA32" s="9">
        <f t="shared" si="112"/>
        <v>0</v>
      </c>
      <c r="CB32" s="9">
        <f t="shared" si="112"/>
        <v>0</v>
      </c>
      <c r="CC32" s="9">
        <f t="shared" si="112"/>
        <v>0</v>
      </c>
      <c r="CD32" s="9">
        <f t="shared" si="112"/>
        <v>0</v>
      </c>
      <c r="CE32" s="9">
        <f t="shared" si="112"/>
        <v>0</v>
      </c>
      <c r="CF32" s="55">
        <f>IF(B32="No",0,D32*N32*Conversions!$B$8)</f>
        <v>0</v>
      </c>
      <c r="CG32" s="54">
        <f>(AG32*Conversions!N$14+'Federal Appliances'!BG32*Conversions!N$15)/Conversions!$B$9</f>
        <v>0</v>
      </c>
      <c r="CH32" s="9">
        <f>(AH32*Conversions!O$14+'Federal Appliances'!BH32*Conversions!O$15)/Conversions!$B$9</f>
        <v>0</v>
      </c>
      <c r="CI32" s="9">
        <f>(AI32*Conversions!P$14+'Federal Appliances'!BI32*Conversions!P$15)/Conversions!$B$9</f>
        <v>0</v>
      </c>
      <c r="CJ32" s="9">
        <f>(AJ32*Conversions!Q$14+'Federal Appliances'!BJ32*Conversions!Q$15)/Conversions!$B$9</f>
        <v>0</v>
      </c>
      <c r="CK32" s="9">
        <f>(AK32*Conversions!R$14+'Federal Appliances'!BK32*Conversions!R$15)/Conversions!$B$9</f>
        <v>0</v>
      </c>
      <c r="CL32" s="9">
        <f>(AL32*Conversions!S$14+'Federal Appliances'!BL32*Conversions!S$15)/Conversions!$B$9</f>
        <v>0</v>
      </c>
      <c r="CM32" s="9">
        <f>(AM32*Conversions!T$14+'Federal Appliances'!BM32*Conversions!T$15)/Conversions!$B$9</f>
        <v>3132.2334004024142</v>
      </c>
      <c r="CN32" s="9">
        <f>(AN32*Conversions!U$14+'Federal Appliances'!BN32*Conversions!U$15)/Conversions!$B$9</f>
        <v>6048.4507042253508</v>
      </c>
      <c r="CO32" s="9">
        <f>(AO32*Conversions!V$14+'Federal Appliances'!BO32*Conversions!V$15)/Conversions!$B$9</f>
        <v>8748.6519114688108</v>
      </c>
      <c r="CP32" s="9">
        <f>(AP32*Conversions!W$14+'Federal Appliances'!BP32*Conversions!W$15)/Conversions!$B$9</f>
        <v>11232.837022132793</v>
      </c>
      <c r="CQ32" s="9">
        <f>(AQ32*Conversions!X$14+'Federal Appliances'!BQ32*Conversions!X$15)/Conversions!$B$9</f>
        <v>12028.1690140845</v>
      </c>
      <c r="CR32" s="9">
        <f>(AR32*Conversions!Y$14+'Federal Appliances'!BR32*Conversions!Y$15)/Conversions!$B$9</f>
        <v>14139.235412474844</v>
      </c>
      <c r="CS32" s="9">
        <f>(AS32*Conversions!Z$14+'Federal Appliances'!BS32*Conversions!Z$15)/Conversions!$B$9</f>
        <v>16034.285714285705</v>
      </c>
      <c r="CT32" s="9">
        <f>(AT32*Conversions!AA$14+'Federal Appliances'!BT32*Conversions!AA$15)/Conversions!$B$9</f>
        <v>17713.319919517093</v>
      </c>
      <c r="CU32" s="9">
        <f>(AU32*Conversions!AB$14+'Federal Appliances'!BU32*Conversions!AB$15)/Conversions!$B$9</f>
        <v>19176.338028168997</v>
      </c>
      <c r="CV32" s="9">
        <f>(AV32*Conversions!AC$14+'Federal Appliances'!BV32*Conversions!AC$15)/Conversions!$B$9</f>
        <v>20423.34004024143</v>
      </c>
      <c r="CW32" s="9">
        <f>(AW32*Conversions!AD$14+'Federal Appliances'!BW32*Conversions!AD$15)/Conversions!$B$9</f>
        <v>21454.325955734388</v>
      </c>
      <c r="CX32" s="9">
        <f>(AX32*Conversions!AE$14+'Federal Appliances'!BX32*Conversions!AE$15)/Conversions!$B$9</f>
        <v>20413.521126760545</v>
      </c>
      <c r="CY32" s="9">
        <f>(AY32*Conversions!AF$14+'Federal Appliances'!BY32*Conversions!AF$15)/Conversions!$B$9</f>
        <v>19279.43661971829</v>
      </c>
      <c r="CZ32" s="9">
        <f>(AZ32*Conversions!AG$14+'Federal Appliances'!BZ32*Conversions!AG$15)/Conversions!$B$9</f>
        <v>18145.352112676035</v>
      </c>
      <c r="DA32" s="9">
        <f>(BA32*Conversions!AH$14+'Federal Appliances'!CA32*Conversions!AH$15)/Conversions!$B$9</f>
        <v>17011.26760563378</v>
      </c>
      <c r="DB32" s="9">
        <f>(BB32*Conversions!AI$14+'Federal Appliances'!CB32*Conversions!AI$15)/Conversions!$B$9</f>
        <v>15877.183098591528</v>
      </c>
      <c r="DC32" s="9">
        <f>(BC32*Conversions!AJ$14+'Federal Appliances'!CC32*Conversions!AJ$15)/Conversions!$B$9</f>
        <v>14743.098591549273</v>
      </c>
      <c r="DD32" s="9">
        <f>(BD32*Conversions!AK$14+'Federal Appliances'!CD32*Conversions!AK$15)/Conversions!$B$9</f>
        <v>13609.01408450702</v>
      </c>
      <c r="DE32" s="9">
        <f>(BE32*Conversions!AL$14+'Federal Appliances'!CE32*Conversions!AL$15)/Conversions!$B$9</f>
        <v>12474.929577464767</v>
      </c>
      <c r="DF32" s="55">
        <f>(BF32*Conversions!AM$14+'Federal Appliances'!CF32*Conversions!AM$15)/Conversions!$B$9</f>
        <v>11340.845070422532</v>
      </c>
    </row>
    <row r="33" spans="2:110">
      <c r="B33" s="25" t="s">
        <v>23</v>
      </c>
      <c r="C33" t="s">
        <v>187</v>
      </c>
      <c r="D33" s="21">
        <f t="shared" si="6"/>
        <v>0.02</v>
      </c>
      <c r="E33" s="5">
        <v>2026</v>
      </c>
      <c r="F33" s="49">
        <v>17.399999999999999</v>
      </c>
      <c r="G33" s="51">
        <f t="shared" si="7"/>
        <v>2043.4</v>
      </c>
      <c r="H33" s="7">
        <v>15.9</v>
      </c>
      <c r="I33" s="7">
        <v>0</v>
      </c>
      <c r="J33" s="7">
        <v>0</v>
      </c>
      <c r="K33" s="47">
        <v>2068</v>
      </c>
      <c r="L33" s="7">
        <v>2.2000000000000002</v>
      </c>
      <c r="M33" s="7">
        <v>28.7</v>
      </c>
      <c r="N33" s="7">
        <v>0</v>
      </c>
      <c r="O33" s="7">
        <v>0</v>
      </c>
      <c r="P33" s="47">
        <v>3593</v>
      </c>
      <c r="Q33" s="7">
        <v>4</v>
      </c>
      <c r="R33" s="7">
        <v>4.0999999999999996</v>
      </c>
      <c r="S33" s="7">
        <v>0</v>
      </c>
      <c r="T33" s="7">
        <v>59.9</v>
      </c>
      <c r="U33" s="7">
        <v>1.1000000000000001</v>
      </c>
      <c r="V33" s="7">
        <v>2.6</v>
      </c>
      <c r="W33" s="7">
        <v>47.9</v>
      </c>
      <c r="X33" s="7">
        <v>139.6</v>
      </c>
      <c r="Y33" s="45">
        <f t="shared" si="8"/>
        <v>3.1446953781512618E-2</v>
      </c>
      <c r="Z33" s="45">
        <f t="shared" si="8"/>
        <v>4.6071086762813108E-2</v>
      </c>
      <c r="AA33" s="46">
        <f t="shared" si="9"/>
        <v>6.0192953020134242E-2</v>
      </c>
      <c r="AB33" s="46">
        <f t="shared" si="9"/>
        <v>0</v>
      </c>
      <c r="AC33" s="46">
        <f t="shared" si="9"/>
        <v>0</v>
      </c>
      <c r="AD33" s="46">
        <f t="shared" si="9"/>
        <v>4.9088723119381367E-2</v>
      </c>
      <c r="AE33" s="46">
        <f t="shared" si="9"/>
        <v>3.4086067319982954E-2</v>
      </c>
      <c r="AF33" s="46">
        <f t="shared" si="9"/>
        <v>5.0995024875621901E-2</v>
      </c>
      <c r="AG33" s="54">
        <f t="shared" si="10"/>
        <v>0</v>
      </c>
      <c r="AH33" s="9">
        <f t="shared" ref="AH33:AP33" si="113">IF($E33&gt;AH$11,0,IF($G33&lt;AH$11,$AQ33,AG33+($BF33/($F33))))</f>
        <v>32988505.747126438</v>
      </c>
      <c r="AI33" s="9">
        <f t="shared" si="113"/>
        <v>65977011.494252875</v>
      </c>
      <c r="AJ33" s="9">
        <f t="shared" si="113"/>
        <v>98965517.241379321</v>
      </c>
      <c r="AK33" s="9">
        <f t="shared" si="113"/>
        <v>131954022.98850575</v>
      </c>
      <c r="AL33" s="9">
        <f t="shared" si="113"/>
        <v>164942528.73563218</v>
      </c>
      <c r="AM33" s="9">
        <f t="shared" si="113"/>
        <v>197931034.48275861</v>
      </c>
      <c r="AN33" s="9">
        <f t="shared" si="113"/>
        <v>230919540.22988504</v>
      </c>
      <c r="AO33" s="9">
        <f t="shared" si="113"/>
        <v>263908045.97701147</v>
      </c>
      <c r="AP33" s="9">
        <f t="shared" si="113"/>
        <v>296896551.7241379</v>
      </c>
      <c r="AQ33" s="9">
        <f>IF(B33="No",0,D33*H33*Conversions!$B$4)</f>
        <v>318000000</v>
      </c>
      <c r="AR33" s="9">
        <f t="shared" si="108"/>
        <v>350988505.74712646</v>
      </c>
      <c r="AS33" s="9">
        <f t="shared" si="108"/>
        <v>383977011.49425292</v>
      </c>
      <c r="AT33" s="9">
        <f t="shared" ref="AT33:BE33" si="114">IF($AQ33=$BF33,$BF33,IF($G33&lt;AT$11,$BF33,IF(AS33+$BF33/$F33&gt;$BF33,$BF33,AS33+$BF33/$F33)))</f>
        <v>416965517.24137938</v>
      </c>
      <c r="AU33" s="9">
        <f t="shared" si="114"/>
        <v>449954022.98850584</v>
      </c>
      <c r="AV33" s="9">
        <f t="shared" si="114"/>
        <v>482942528.7356323</v>
      </c>
      <c r="AW33" s="9">
        <f t="shared" si="114"/>
        <v>515931034.48275876</v>
      </c>
      <c r="AX33" s="9">
        <f t="shared" si="114"/>
        <v>548919540.22988522</v>
      </c>
      <c r="AY33" s="9">
        <f t="shared" si="114"/>
        <v>574000000</v>
      </c>
      <c r="AZ33" s="9">
        <f t="shared" si="114"/>
        <v>574000000</v>
      </c>
      <c r="BA33" s="9">
        <f t="shared" si="114"/>
        <v>574000000</v>
      </c>
      <c r="BB33" s="9">
        <f t="shared" si="114"/>
        <v>574000000</v>
      </c>
      <c r="BC33" s="9">
        <f t="shared" si="114"/>
        <v>574000000</v>
      </c>
      <c r="BD33" s="9">
        <f t="shared" si="114"/>
        <v>574000000</v>
      </c>
      <c r="BE33" s="9">
        <f t="shared" si="114"/>
        <v>574000000</v>
      </c>
      <c r="BF33" s="55">
        <f>IF(B33="No",0,D33*M33*Conversions!$B$4)</f>
        <v>574000000</v>
      </c>
      <c r="BG33" s="54">
        <f t="shared" si="13"/>
        <v>0</v>
      </c>
      <c r="BH33" s="9">
        <f t="shared" ref="BH33:BP33" si="115">IF($E33&gt;BH$11,0,IF($G33&lt;BH$11,$BQ33,BG33+($CF33/($F33))))</f>
        <v>0</v>
      </c>
      <c r="BI33" s="9">
        <f t="shared" si="115"/>
        <v>0</v>
      </c>
      <c r="BJ33" s="9">
        <f t="shared" si="115"/>
        <v>0</v>
      </c>
      <c r="BK33" s="9">
        <f t="shared" si="115"/>
        <v>0</v>
      </c>
      <c r="BL33" s="9">
        <f t="shared" si="115"/>
        <v>0</v>
      </c>
      <c r="BM33" s="9">
        <f t="shared" si="115"/>
        <v>0</v>
      </c>
      <c r="BN33" s="9">
        <f t="shared" si="115"/>
        <v>0</v>
      </c>
      <c r="BO33" s="9">
        <f t="shared" si="115"/>
        <v>0</v>
      </c>
      <c r="BP33" s="9">
        <f t="shared" si="115"/>
        <v>0</v>
      </c>
      <c r="BQ33" s="9">
        <f>IF(B33="No",0,D33*I33*Conversions!$B$8)</f>
        <v>0</v>
      </c>
      <c r="BR33" s="9">
        <f t="shared" ref="BR33:BS33" si="116">IF($BQ33=$CF33,$CF33,IF($G33&lt;BR$11,$CF33,IF(BQ33+$CF33/$F33&gt;$CF33,$CF33,BQ33+$CF33/$F33)))</f>
        <v>0</v>
      </c>
      <c r="BS33" s="9">
        <f t="shared" si="116"/>
        <v>0</v>
      </c>
      <c r="BT33" s="9">
        <f t="shared" ref="BT33:CE33" si="117">IF($BQ33=$CF33,$CF33,IF($G33&lt;BT$11,$CF33,IF(BS33+$CF33/$F33&gt;$CF33,$CF33,BS33+$CF33/$F33)))</f>
        <v>0</v>
      </c>
      <c r="BU33" s="9">
        <f t="shared" si="117"/>
        <v>0</v>
      </c>
      <c r="BV33" s="9">
        <f t="shared" si="117"/>
        <v>0</v>
      </c>
      <c r="BW33" s="9">
        <f t="shared" si="117"/>
        <v>0</v>
      </c>
      <c r="BX33" s="9">
        <f t="shared" si="117"/>
        <v>0</v>
      </c>
      <c r="BY33" s="9">
        <f t="shared" si="117"/>
        <v>0</v>
      </c>
      <c r="BZ33" s="9">
        <f t="shared" si="117"/>
        <v>0</v>
      </c>
      <c r="CA33" s="9">
        <f t="shared" si="117"/>
        <v>0</v>
      </c>
      <c r="CB33" s="9">
        <f t="shared" si="117"/>
        <v>0</v>
      </c>
      <c r="CC33" s="9">
        <f t="shared" si="117"/>
        <v>0</v>
      </c>
      <c r="CD33" s="9">
        <f t="shared" si="117"/>
        <v>0</v>
      </c>
      <c r="CE33" s="9">
        <f t="shared" si="117"/>
        <v>0</v>
      </c>
      <c r="CF33" s="55">
        <f>IF(B33="No",0,D33*N33*Conversions!$B$8)</f>
        <v>0</v>
      </c>
      <c r="CG33" s="54">
        <f>(AG33*Conversions!N$14+'Federal Appliances'!BG33*Conversions!N$15)/Conversions!$B$9</f>
        <v>0</v>
      </c>
      <c r="CH33" s="9">
        <f>(AH33*Conversions!O$14+'Federal Appliances'!BH33*Conversions!O$15)/Conversions!$B$9</f>
        <v>18592.507689817059</v>
      </c>
      <c r="CI33" s="9">
        <f>(AI33*Conversions!P$14+'Federal Appliances'!BI33*Conversions!P$15)/Conversions!$B$9</f>
        <v>36391.432734337046</v>
      </c>
      <c r="CJ33" s="9">
        <f>(AJ33*Conversions!Q$14+'Federal Appliances'!BJ33*Conversions!Q$15)/Conversions!$B$9</f>
        <v>53396.775133559975</v>
      </c>
      <c r="CK33" s="9">
        <f>(AK33*Conversions!R$14+'Federal Appliances'!BK33*Conversions!R$15)/Conversions!$B$9</f>
        <v>69608.534887485803</v>
      </c>
      <c r="CL33" s="9">
        <f>(AL33*Conversions!S$14+'Federal Appliances'!BL33*Conversions!S$15)/Conversions!$B$9</f>
        <v>85026.711996114609</v>
      </c>
      <c r="CM33" s="9">
        <f>(AM33*Conversions!T$14+'Federal Appliances'!BM33*Conversions!T$15)/Conversions!$B$9</f>
        <v>98630.985915492958</v>
      </c>
      <c r="CN33" s="9">
        <f>(AN33*Conversions!U$14+'Federal Appliances'!BN33*Conversions!U$15)/Conversions!$B$9</f>
        <v>111101.57034158974</v>
      </c>
      <c r="CO33" s="9">
        <f>(AO33*Conversions!V$14+'Federal Appliances'!BO33*Conversions!V$15)/Conversions!$B$9</f>
        <v>122438.46527440501</v>
      </c>
      <c r="CP33" s="9">
        <f>(AP33*Conversions!W$14+'Federal Appliances'!BP33*Conversions!W$15)/Conversions!$B$9</f>
        <v>132641.67071393874</v>
      </c>
      <c r="CQ33" s="9">
        <f>(AQ33*Conversions!X$14+'Federal Appliances'!BQ33*Conversions!X$15)/Conversions!$B$9</f>
        <v>136605.63380281685</v>
      </c>
      <c r="CR33" s="9">
        <f>(AR33*Conversions!Y$14+'Federal Appliances'!BR33*Conversions!Y$15)/Conversions!$B$9</f>
        <v>144745.68237008253</v>
      </c>
      <c r="CS33" s="9">
        <f>(AS33*Conversions!Z$14+'Federal Appliances'!BS33*Conversions!Z$15)/Conversions!$B$9</f>
        <v>151752.04144406665</v>
      </c>
      <c r="CT33" s="9">
        <f>(AT33*Conversions!AA$14+'Federal Appliances'!BT33*Conversions!AA$15)/Conversions!$B$9</f>
        <v>157624.71102476923</v>
      </c>
      <c r="CU33" s="9">
        <f>(AU33*Conversions!AB$14+'Federal Appliances'!BU33*Conversions!AB$15)/Conversions!$B$9</f>
        <v>162363.69111219031</v>
      </c>
      <c r="CV33" s="9">
        <f>(AV33*Conversions!AC$14+'Federal Appliances'!BV33*Conversions!AC$15)/Conversions!$B$9</f>
        <v>165968.98170632985</v>
      </c>
      <c r="CW33" s="9">
        <f>(AW33*Conversions!AD$14+'Federal Appliances'!BW33*Conversions!AD$15)/Conversions!$B$9</f>
        <v>168440.58280718786</v>
      </c>
      <c r="CX33" s="9">
        <f>(AX33*Conversions!AE$14+'Federal Appliances'!BX33*Conversions!AE$15)/Conversions!$B$9</f>
        <v>169778.49441476434</v>
      </c>
      <c r="CY33" s="9">
        <f>(AY33*Conversions!AF$14+'Federal Appliances'!BY33*Conversions!AF$15)/Conversions!$B$9</f>
        <v>167672.67605633786</v>
      </c>
      <c r="CZ33" s="9">
        <f>(AZ33*Conversions!AG$14+'Federal Appliances'!BZ33*Conversions!AG$15)/Conversions!$B$9</f>
        <v>157809.57746478857</v>
      </c>
      <c r="DA33" s="9">
        <f>(BA33*Conversions!AH$14+'Federal Appliances'!CA33*Conversions!AH$15)/Conversions!$B$9</f>
        <v>147946.47887323925</v>
      </c>
      <c r="DB33" s="9">
        <f>(BB33*Conversions!AI$14+'Federal Appliances'!CB33*Conversions!AI$15)/Conversions!$B$9</f>
        <v>138083.38028168996</v>
      </c>
      <c r="DC33" s="9">
        <f>(BC33*Conversions!AJ$14+'Federal Appliances'!CC33*Conversions!AJ$15)/Conversions!$B$9</f>
        <v>128220.28169014065</v>
      </c>
      <c r="DD33" s="9">
        <f>(BD33*Conversions!AK$14+'Federal Appliances'!CD33*Conversions!AK$15)/Conversions!$B$9</f>
        <v>118357.18309859135</v>
      </c>
      <c r="DE33" s="9">
        <f>(BE33*Conversions!AL$14+'Federal Appliances'!CE33*Conversions!AL$15)/Conversions!$B$9</f>
        <v>108494.08450704206</v>
      </c>
      <c r="DF33" s="55">
        <f>(BF33*Conversions!AM$14+'Federal Appliances'!CF33*Conversions!AM$15)/Conversions!$B$9</f>
        <v>98630.985915492944</v>
      </c>
    </row>
    <row r="34" spans="2:110">
      <c r="B34" s="25" t="s">
        <v>23</v>
      </c>
      <c r="C34" t="s">
        <v>188</v>
      </c>
      <c r="D34" s="21">
        <f t="shared" si="6"/>
        <v>0.02</v>
      </c>
      <c r="E34" s="5">
        <v>2025</v>
      </c>
      <c r="F34" s="49">
        <v>10.3</v>
      </c>
      <c r="G34" s="51">
        <f t="shared" si="7"/>
        <v>2035.3</v>
      </c>
      <c r="H34" s="7">
        <v>7.4</v>
      </c>
      <c r="I34" s="7">
        <v>0</v>
      </c>
      <c r="J34" s="7">
        <v>0</v>
      </c>
      <c r="K34" s="7">
        <v>913</v>
      </c>
      <c r="L34" s="7">
        <v>5.9</v>
      </c>
      <c r="M34" s="7">
        <v>7.4</v>
      </c>
      <c r="N34" s="7">
        <v>0</v>
      </c>
      <c r="O34" s="7">
        <v>0</v>
      </c>
      <c r="P34" s="7">
        <v>877</v>
      </c>
      <c r="Q34" s="7">
        <v>5.9</v>
      </c>
      <c r="R34" s="7">
        <v>1.4</v>
      </c>
      <c r="S34" s="7">
        <v>0</v>
      </c>
      <c r="T34" s="7">
        <v>18.8</v>
      </c>
      <c r="U34" s="7">
        <v>0.5</v>
      </c>
      <c r="V34" s="7">
        <v>1.3</v>
      </c>
      <c r="W34" s="7">
        <v>16.5</v>
      </c>
      <c r="X34" s="7">
        <v>46.4</v>
      </c>
      <c r="Y34" s="45">
        <f t="shared" si="8"/>
        <v>1.0832457983193282E-2</v>
      </c>
      <c r="Z34" s="45">
        <f t="shared" si="8"/>
        <v>1.5313025972740174E-2</v>
      </c>
      <c r="AA34" s="46">
        <f t="shared" si="9"/>
        <v>1.5520134228187923E-2</v>
      </c>
      <c r="AB34" s="46">
        <f t="shared" si="9"/>
        <v>0</v>
      </c>
      <c r="AC34" s="46">
        <f t="shared" si="9"/>
        <v>0</v>
      </c>
      <c r="AD34" s="46">
        <f t="shared" si="9"/>
        <v>1.1981856436319917E-2</v>
      </c>
      <c r="AE34" s="46">
        <f t="shared" si="9"/>
        <v>5.0276949296974863E-2</v>
      </c>
      <c r="AF34" s="46">
        <f t="shared" si="9"/>
        <v>1.7412935323383089E-2</v>
      </c>
      <c r="AG34" s="54">
        <f t="shared" si="10"/>
        <v>14368932.038834954</v>
      </c>
      <c r="AH34" s="9">
        <f t="shared" ref="AH34:AP34" si="118">IF($E34&gt;AH$11,0,IF($G34&lt;AH$11,$AQ34,AG34+($BF34/($F34))))</f>
        <v>28737864.077669907</v>
      </c>
      <c r="AI34" s="9">
        <f t="shared" si="118"/>
        <v>43106796.116504863</v>
      </c>
      <c r="AJ34" s="9">
        <f t="shared" si="118"/>
        <v>57475728.155339815</v>
      </c>
      <c r="AK34" s="9">
        <f t="shared" si="118"/>
        <v>71844660.194174767</v>
      </c>
      <c r="AL34" s="9">
        <f t="shared" si="118"/>
        <v>86213592.233009726</v>
      </c>
      <c r="AM34" s="9">
        <f t="shared" si="118"/>
        <v>100582524.27184469</v>
      </c>
      <c r="AN34" s="9">
        <f t="shared" si="118"/>
        <v>114951456.31067964</v>
      </c>
      <c r="AO34" s="9">
        <f t="shared" si="118"/>
        <v>129320388.3495146</v>
      </c>
      <c r="AP34" s="9">
        <f t="shared" si="118"/>
        <v>143689320.38834956</v>
      </c>
      <c r="AQ34" s="9">
        <f>IF(B34="No",0,D34*H34*Conversions!$B$4)</f>
        <v>148000000.00000003</v>
      </c>
      <c r="AR34" s="9">
        <f t="shared" si="108"/>
        <v>148000000.00000003</v>
      </c>
      <c r="AS34" s="9">
        <f t="shared" si="108"/>
        <v>148000000.00000003</v>
      </c>
      <c r="AT34" s="9">
        <f t="shared" ref="AT34:BE34" si="119">IF($AQ34=$BF34,$BF34,IF($G34&lt;AT$11,$BF34,IF(AS34+$BF34/$F34&gt;$BF34,$BF34,AS34+$BF34/$F34)))</f>
        <v>148000000.00000003</v>
      </c>
      <c r="AU34" s="9">
        <f t="shared" si="119"/>
        <v>148000000.00000003</v>
      </c>
      <c r="AV34" s="9">
        <f t="shared" si="119"/>
        <v>148000000.00000003</v>
      </c>
      <c r="AW34" s="9">
        <f t="shared" si="119"/>
        <v>148000000.00000003</v>
      </c>
      <c r="AX34" s="9">
        <f t="shared" si="119"/>
        <v>148000000.00000003</v>
      </c>
      <c r="AY34" s="9">
        <f t="shared" si="119"/>
        <v>148000000.00000003</v>
      </c>
      <c r="AZ34" s="9">
        <f t="shared" si="119"/>
        <v>148000000.00000003</v>
      </c>
      <c r="BA34" s="9">
        <f t="shared" si="119"/>
        <v>148000000.00000003</v>
      </c>
      <c r="BB34" s="9">
        <f t="shared" si="119"/>
        <v>148000000.00000003</v>
      </c>
      <c r="BC34" s="9">
        <f t="shared" si="119"/>
        <v>148000000.00000003</v>
      </c>
      <c r="BD34" s="9">
        <f t="shared" si="119"/>
        <v>148000000.00000003</v>
      </c>
      <c r="BE34" s="9">
        <f t="shared" si="119"/>
        <v>148000000.00000003</v>
      </c>
      <c r="BF34" s="55">
        <f>IF(B34="No",0,D34*M34*Conversions!$B$4)</f>
        <v>148000000.00000003</v>
      </c>
      <c r="BG34" s="54">
        <f t="shared" si="13"/>
        <v>0</v>
      </c>
      <c r="BH34" s="9">
        <f t="shared" ref="BH34:BP34" si="120">IF($E34&gt;BH$11,0,IF($G34&lt;BH$11,$BQ34,BG34+($CF34/($F34))))</f>
        <v>0</v>
      </c>
      <c r="BI34" s="9">
        <f t="shared" si="120"/>
        <v>0</v>
      </c>
      <c r="BJ34" s="9">
        <f t="shared" si="120"/>
        <v>0</v>
      </c>
      <c r="BK34" s="9">
        <f t="shared" si="120"/>
        <v>0</v>
      </c>
      <c r="BL34" s="9">
        <f t="shared" si="120"/>
        <v>0</v>
      </c>
      <c r="BM34" s="9">
        <f t="shared" si="120"/>
        <v>0</v>
      </c>
      <c r="BN34" s="9">
        <f t="shared" si="120"/>
        <v>0</v>
      </c>
      <c r="BO34" s="9">
        <f t="shared" si="120"/>
        <v>0</v>
      </c>
      <c r="BP34" s="9">
        <f t="shared" si="120"/>
        <v>0</v>
      </c>
      <c r="BQ34" s="9">
        <f>IF(B34="No",0,D34*I34*Conversions!$B$8)</f>
        <v>0</v>
      </c>
      <c r="BR34" s="9">
        <f t="shared" ref="BR34:BS34" si="121">IF($BQ34=$CF34,$CF34,IF($G34&lt;BR$11,$CF34,IF(BQ34+$CF34/$F34&gt;$CF34,$CF34,BQ34+$CF34/$F34)))</f>
        <v>0</v>
      </c>
      <c r="BS34" s="9">
        <f t="shared" si="121"/>
        <v>0</v>
      </c>
      <c r="BT34" s="9">
        <f t="shared" ref="BT34:CE34" si="122">IF($BQ34=$CF34,$CF34,IF($G34&lt;BT$11,$CF34,IF(BS34+$CF34/$F34&gt;$CF34,$CF34,BS34+$CF34/$F34)))</f>
        <v>0</v>
      </c>
      <c r="BU34" s="9">
        <f t="shared" si="122"/>
        <v>0</v>
      </c>
      <c r="BV34" s="9">
        <f t="shared" si="122"/>
        <v>0</v>
      </c>
      <c r="BW34" s="9">
        <f t="shared" si="122"/>
        <v>0</v>
      </c>
      <c r="BX34" s="9">
        <f t="shared" si="122"/>
        <v>0</v>
      </c>
      <c r="BY34" s="9">
        <f t="shared" si="122"/>
        <v>0</v>
      </c>
      <c r="BZ34" s="9">
        <f t="shared" si="122"/>
        <v>0</v>
      </c>
      <c r="CA34" s="9">
        <f t="shared" si="122"/>
        <v>0</v>
      </c>
      <c r="CB34" s="9">
        <f t="shared" si="122"/>
        <v>0</v>
      </c>
      <c r="CC34" s="9">
        <f t="shared" si="122"/>
        <v>0</v>
      </c>
      <c r="CD34" s="9">
        <f t="shared" si="122"/>
        <v>0</v>
      </c>
      <c r="CE34" s="9">
        <f t="shared" si="122"/>
        <v>0</v>
      </c>
      <c r="CF34" s="55">
        <f>IF(B34="No",0,D34*N34*Conversions!$B$8)</f>
        <v>0</v>
      </c>
      <c r="CG34" s="54">
        <f>(AG34*Conversions!N$14+'Federal Appliances'!BG34*Conversions!N$15)/Conversions!$B$9</f>
        <v>8271.2429919321767</v>
      </c>
      <c r="CH34" s="9">
        <f>(AH34*Conversions!O$14+'Federal Appliances'!BH34*Conversions!O$15)/Conversions!$B$9</f>
        <v>16196.822097634349</v>
      </c>
      <c r="CI34" s="9">
        <f>(AI34*Conversions!P$14+'Federal Appliances'!BI34*Conversions!P$15)/Conversions!$B$9</f>
        <v>23776.737317106523</v>
      </c>
      <c r="CJ34" s="9">
        <f>(AJ34*Conversions!Q$14+'Federal Appliances'!BJ34*Conversions!Q$15)/Conversions!$B$9</f>
        <v>31010.988650348689</v>
      </c>
      <c r="CK34" s="9">
        <f>(AK34*Conversions!R$14+'Federal Appliances'!BK34*Conversions!R$15)/Conversions!$B$9</f>
        <v>37899.576097360856</v>
      </c>
      <c r="CL34" s="9">
        <f>(AL34*Conversions!S$14+'Federal Appliances'!BL34*Conversions!S$15)/Conversions!$B$9</f>
        <v>44442.499658143046</v>
      </c>
      <c r="CM34" s="9">
        <f>(AM34*Conversions!T$14+'Federal Appliances'!BM34*Conversions!T$15)/Conversions!$B$9</f>
        <v>50121.263503350208</v>
      </c>
      <c r="CN34" s="9">
        <f>(AN34*Conversions!U$14+'Federal Appliances'!BN34*Conversions!U$15)/Conversions!$B$9</f>
        <v>55306.221796800222</v>
      </c>
      <c r="CO34" s="9">
        <f>(AO34*Conversions!V$14+'Federal Appliances'!BO34*Conversions!V$15)/Conversions!$B$9</f>
        <v>59997.374538493103</v>
      </c>
      <c r="CP34" s="9">
        <f>(AP34*Conversions!W$14+'Federal Appliances'!BP34*Conversions!W$15)/Conversions!$B$9</f>
        <v>64194.721728428834</v>
      </c>
      <c r="CQ34" s="9">
        <f>(AQ34*Conversions!X$14+'Federal Appliances'!BQ34*Conversions!X$15)/Conversions!$B$9</f>
        <v>63577.464788732388</v>
      </c>
      <c r="CR34" s="9">
        <f>(AR34*Conversions!Y$14+'Federal Appliances'!BR34*Conversions!Y$15)/Conversions!$B$9</f>
        <v>61034.366197183088</v>
      </c>
      <c r="CS34" s="9">
        <f>(AS34*Conversions!Z$14+'Federal Appliances'!BS34*Conversions!Z$15)/Conversions!$B$9</f>
        <v>58491.267605633788</v>
      </c>
      <c r="CT34" s="9">
        <f>(AT34*Conversions!AA$14+'Federal Appliances'!BT34*Conversions!AA$15)/Conversions!$B$9</f>
        <v>55948.169014084488</v>
      </c>
      <c r="CU34" s="9">
        <f>(AU34*Conversions!AB$14+'Federal Appliances'!BU34*Conversions!AB$15)/Conversions!$B$9</f>
        <v>53405.070422535187</v>
      </c>
      <c r="CV34" s="9">
        <f>(AV34*Conversions!AC$14+'Federal Appliances'!BV34*Conversions!AC$15)/Conversions!$B$9</f>
        <v>50861.971830985887</v>
      </c>
      <c r="CW34" s="9">
        <f>(AW34*Conversions!AD$14+'Federal Appliances'!BW34*Conversions!AD$15)/Conversions!$B$9</f>
        <v>48318.873239436587</v>
      </c>
      <c r="CX34" s="9">
        <f>(AX34*Conversions!AE$14+'Federal Appliances'!BX34*Conversions!AE$15)/Conversions!$B$9</f>
        <v>45775.774647887287</v>
      </c>
      <c r="CY34" s="9">
        <f>(AY34*Conversions!AF$14+'Federal Appliances'!BY34*Conversions!AF$15)/Conversions!$B$9</f>
        <v>43232.676056337987</v>
      </c>
      <c r="CZ34" s="9">
        <f>(AZ34*Conversions!AG$14+'Federal Appliances'!BZ34*Conversions!AG$15)/Conversions!$B$9</f>
        <v>40689.577464788694</v>
      </c>
      <c r="DA34" s="9">
        <f>(BA34*Conversions!AH$14+'Federal Appliances'!CA34*Conversions!AH$15)/Conversions!$B$9</f>
        <v>38146.478873239394</v>
      </c>
      <c r="DB34" s="9">
        <f>(BB34*Conversions!AI$14+'Federal Appliances'!CB34*Conversions!AI$15)/Conversions!$B$9</f>
        <v>35603.380281690101</v>
      </c>
      <c r="DC34" s="9">
        <f>(BC34*Conversions!AJ$14+'Federal Appliances'!CC34*Conversions!AJ$15)/Conversions!$B$9</f>
        <v>33060.2816901408</v>
      </c>
      <c r="DD34" s="9">
        <f>(BD34*Conversions!AK$14+'Federal Appliances'!CD34*Conversions!AK$15)/Conversions!$B$9</f>
        <v>30517.183098591508</v>
      </c>
      <c r="DE34" s="9">
        <f>(BE34*Conversions!AL$14+'Federal Appliances'!CE34*Conversions!AL$15)/Conversions!$B$9</f>
        <v>27974.084507042211</v>
      </c>
      <c r="DF34" s="55">
        <f>(BF34*Conversions!AM$14+'Federal Appliances'!CF34*Conversions!AM$15)/Conversions!$B$9</f>
        <v>25430.985915492958</v>
      </c>
    </row>
    <row r="35" spans="2:110">
      <c r="B35" s="25" t="s">
        <v>23</v>
      </c>
      <c r="C35" t="s">
        <v>189</v>
      </c>
      <c r="D35" s="21">
        <f t="shared" si="6"/>
        <v>0.02</v>
      </c>
      <c r="E35" s="5">
        <v>2026</v>
      </c>
      <c r="F35" s="49">
        <v>10</v>
      </c>
      <c r="G35" s="51">
        <f t="shared" si="7"/>
        <v>2036</v>
      </c>
      <c r="H35" s="7">
        <v>6.8</v>
      </c>
      <c r="I35" s="7">
        <v>43</v>
      </c>
      <c r="J35" s="7">
        <v>132.1</v>
      </c>
      <c r="K35" s="47">
        <v>3168</v>
      </c>
      <c r="L35" s="7">
        <v>0.7</v>
      </c>
      <c r="M35" s="7">
        <v>7.2</v>
      </c>
      <c r="N35" s="7">
        <v>45.2</v>
      </c>
      <c r="O35" s="7">
        <v>139.1</v>
      </c>
      <c r="P35" s="47">
        <v>3709</v>
      </c>
      <c r="Q35" s="7">
        <v>0.7</v>
      </c>
      <c r="R35" s="7">
        <v>2.2000000000000002</v>
      </c>
      <c r="S35" s="47">
        <v>2781</v>
      </c>
      <c r="T35" s="7">
        <v>69.3</v>
      </c>
      <c r="U35" s="7">
        <v>1.5</v>
      </c>
      <c r="V35" s="7">
        <v>2.1</v>
      </c>
      <c r="W35" s="7">
        <v>63.2</v>
      </c>
      <c r="X35" s="7">
        <v>91.1</v>
      </c>
      <c r="Y35" s="45">
        <f t="shared" si="8"/>
        <v>4.1491596638655481E-2</v>
      </c>
      <c r="Z35" s="45">
        <f t="shared" si="8"/>
        <v>3.0065014355961848E-2</v>
      </c>
      <c r="AA35" s="46">
        <f t="shared" si="9"/>
        <v>1.5100671140939602E-2</v>
      </c>
      <c r="AB35" s="46">
        <f t="shared" si="9"/>
        <v>4.9512542447146451E-2</v>
      </c>
      <c r="AC35" s="46">
        <f t="shared" si="9"/>
        <v>0.24161889873197842</v>
      </c>
      <c r="AD35" s="46">
        <f t="shared" si="9"/>
        <v>5.0673552476978988E-2</v>
      </c>
      <c r="AE35" s="46">
        <f t="shared" si="9"/>
        <v>5.9650617809970169E-3</v>
      </c>
      <c r="AF35" s="46">
        <f t="shared" si="9"/>
        <v>2.7363184079602001E-2</v>
      </c>
      <c r="AG35" s="54">
        <f t="shared" si="10"/>
        <v>0</v>
      </c>
      <c r="AH35" s="9">
        <f t="shared" ref="AH35:AP35" si="123">IF($E35&gt;AH$11,0,IF($G35&lt;AH$11,$AQ35,AG35+($BF35/($F35))))</f>
        <v>14400000.000000004</v>
      </c>
      <c r="AI35" s="9">
        <f t="shared" si="123"/>
        <v>28800000.000000007</v>
      </c>
      <c r="AJ35" s="9">
        <f t="shared" si="123"/>
        <v>43200000.000000015</v>
      </c>
      <c r="AK35" s="9">
        <f t="shared" si="123"/>
        <v>57600000.000000015</v>
      </c>
      <c r="AL35" s="9">
        <f t="shared" si="123"/>
        <v>72000000.000000015</v>
      </c>
      <c r="AM35" s="9">
        <f t="shared" si="123"/>
        <v>86400000.000000015</v>
      </c>
      <c r="AN35" s="9">
        <f t="shared" si="123"/>
        <v>100800000.00000001</v>
      </c>
      <c r="AO35" s="9">
        <f t="shared" si="123"/>
        <v>115200000.00000001</v>
      </c>
      <c r="AP35" s="9">
        <f t="shared" si="123"/>
        <v>129600000.00000001</v>
      </c>
      <c r="AQ35" s="9">
        <f>IF(B35="No",0,D35*H35*Conversions!$B$4)</f>
        <v>136000000</v>
      </c>
      <c r="AR35" s="9">
        <f t="shared" si="108"/>
        <v>144000000.00000003</v>
      </c>
      <c r="AS35" s="9">
        <f t="shared" si="108"/>
        <v>144000000.00000003</v>
      </c>
      <c r="AT35" s="9">
        <f t="shared" ref="AT35:BE35" si="124">IF($AQ35=$BF35,$BF35,IF($G35&lt;AT$11,$BF35,IF(AS35+$BF35/$F35&gt;$BF35,$BF35,AS35+$BF35/$F35)))</f>
        <v>144000000.00000003</v>
      </c>
      <c r="AU35" s="9">
        <f t="shared" si="124"/>
        <v>144000000.00000003</v>
      </c>
      <c r="AV35" s="9">
        <f t="shared" si="124"/>
        <v>144000000.00000003</v>
      </c>
      <c r="AW35" s="9">
        <f t="shared" si="124"/>
        <v>144000000.00000003</v>
      </c>
      <c r="AX35" s="9">
        <f t="shared" si="124"/>
        <v>144000000.00000003</v>
      </c>
      <c r="AY35" s="9">
        <f t="shared" si="124"/>
        <v>144000000.00000003</v>
      </c>
      <c r="AZ35" s="9">
        <f t="shared" si="124"/>
        <v>144000000.00000003</v>
      </c>
      <c r="BA35" s="9">
        <f t="shared" si="124"/>
        <v>144000000.00000003</v>
      </c>
      <c r="BB35" s="9">
        <f t="shared" si="124"/>
        <v>144000000.00000003</v>
      </c>
      <c r="BC35" s="9">
        <f t="shared" si="124"/>
        <v>144000000.00000003</v>
      </c>
      <c r="BD35" s="9">
        <f t="shared" si="124"/>
        <v>144000000.00000003</v>
      </c>
      <c r="BE35" s="9">
        <f t="shared" si="124"/>
        <v>144000000.00000003</v>
      </c>
      <c r="BF35" s="55">
        <f>IF(B35="No",0,D35*M35*Conversions!$B$4)</f>
        <v>144000000.00000003</v>
      </c>
      <c r="BG35" s="54">
        <f t="shared" si="13"/>
        <v>0</v>
      </c>
      <c r="BH35" s="9">
        <f t="shared" ref="BH35:BP35" si="125">IF($E35&gt;BH$11,0,IF($G35&lt;BH$11,$BQ35,BG35+($CF35/($F35))))</f>
        <v>90400</v>
      </c>
      <c r="BI35" s="9">
        <f t="shared" si="125"/>
        <v>180800</v>
      </c>
      <c r="BJ35" s="9">
        <f t="shared" si="125"/>
        <v>271200</v>
      </c>
      <c r="BK35" s="9">
        <f t="shared" si="125"/>
        <v>361600</v>
      </c>
      <c r="BL35" s="9">
        <f t="shared" si="125"/>
        <v>452000</v>
      </c>
      <c r="BM35" s="9">
        <f t="shared" si="125"/>
        <v>542400</v>
      </c>
      <c r="BN35" s="9">
        <f t="shared" si="125"/>
        <v>632800</v>
      </c>
      <c r="BO35" s="9">
        <f t="shared" si="125"/>
        <v>723200</v>
      </c>
      <c r="BP35" s="9">
        <f t="shared" si="125"/>
        <v>813600</v>
      </c>
      <c r="BQ35" s="9">
        <f>IF(B35="No",0,D35*I35*Conversions!$B$8)</f>
        <v>860000</v>
      </c>
      <c r="BR35" s="9">
        <f t="shared" ref="BR35:BS35" si="126">IF($BQ35=$CF35,$CF35,IF($G35&lt;BR$11,$CF35,IF(BQ35+$CF35/$F35&gt;$CF35,$CF35,BQ35+$CF35/$F35)))</f>
        <v>904000</v>
      </c>
      <c r="BS35" s="9">
        <f t="shared" si="126"/>
        <v>904000</v>
      </c>
      <c r="BT35" s="9">
        <f t="shared" ref="BT35:CE35" si="127">IF($BQ35=$CF35,$CF35,IF($G35&lt;BT$11,$CF35,IF(BS35+$CF35/$F35&gt;$CF35,$CF35,BS35+$CF35/$F35)))</f>
        <v>904000</v>
      </c>
      <c r="BU35" s="9">
        <f t="shared" si="127"/>
        <v>904000</v>
      </c>
      <c r="BV35" s="9">
        <f t="shared" si="127"/>
        <v>904000</v>
      </c>
      <c r="BW35" s="9">
        <f t="shared" si="127"/>
        <v>904000</v>
      </c>
      <c r="BX35" s="9">
        <f t="shared" si="127"/>
        <v>904000</v>
      </c>
      <c r="BY35" s="9">
        <f t="shared" si="127"/>
        <v>904000</v>
      </c>
      <c r="BZ35" s="9">
        <f t="shared" si="127"/>
        <v>904000</v>
      </c>
      <c r="CA35" s="9">
        <f t="shared" si="127"/>
        <v>904000</v>
      </c>
      <c r="CB35" s="9">
        <f t="shared" si="127"/>
        <v>904000</v>
      </c>
      <c r="CC35" s="9">
        <f t="shared" si="127"/>
        <v>904000</v>
      </c>
      <c r="CD35" s="9">
        <f t="shared" si="127"/>
        <v>904000</v>
      </c>
      <c r="CE35" s="9">
        <f t="shared" si="127"/>
        <v>904000</v>
      </c>
      <c r="CF35" s="55">
        <f>IF(B35="No",0,D35*N35*Conversions!$B$8)</f>
        <v>904000</v>
      </c>
      <c r="CG35" s="54">
        <f>(AG35*Conversions!N$14+'Federal Appliances'!BG35*Conversions!N$15)/Conversions!$B$9</f>
        <v>0</v>
      </c>
      <c r="CH35" s="9">
        <f>(AH35*Conversions!O$14+'Federal Appliances'!BH35*Conversions!O$15)/Conversions!$B$9</f>
        <v>13404.321126760564</v>
      </c>
      <c r="CI35" s="9">
        <f>(AI35*Conversions!P$14+'Federal Appliances'!BI35*Conversions!P$15)/Conversions!$B$9</f>
        <v>26462.230985915492</v>
      </c>
      <c r="CJ35" s="9">
        <f>(AJ35*Conversions!Q$14+'Federal Appliances'!BJ35*Conversions!Q$15)/Conversions!$B$9</f>
        <v>39173.729577464786</v>
      </c>
      <c r="CK35" s="9">
        <f>(AK35*Conversions!R$14+'Federal Appliances'!BK35*Conversions!R$15)/Conversions!$B$9</f>
        <v>51538.816901408449</v>
      </c>
      <c r="CL35" s="9">
        <f>(AL35*Conversions!S$14+'Federal Appliances'!BL35*Conversions!S$15)/Conversions!$B$9</f>
        <v>63557.492957746486</v>
      </c>
      <c r="CM35" s="9">
        <f>(AM35*Conversions!T$14+'Federal Appliances'!BM35*Conversions!T$15)/Conversions!$B$9</f>
        <v>74784.371830985925</v>
      </c>
      <c r="CN35" s="9">
        <f>(AN35*Conversions!U$14+'Federal Appliances'!BN35*Conversions!U$15)/Conversions!$B$9</f>
        <v>85516.377464788733</v>
      </c>
      <c r="CO35" s="9">
        <f>(AO35*Conversions!V$14+'Federal Appliances'!BO35*Conversions!V$15)/Conversions!$B$9</f>
        <v>95753.509859154918</v>
      </c>
      <c r="CP35" s="9">
        <f>(AP35*Conversions!W$14+'Federal Appliances'!BP35*Conversions!W$15)/Conversions!$B$9</f>
        <v>105495.76901408451</v>
      </c>
      <c r="CQ35" s="9">
        <f>(AQ35*Conversions!X$14+'Federal Appliances'!BQ35*Conversions!X$15)/Conversions!$B$9</f>
        <v>108732.53521126759</v>
      </c>
      <c r="CR35" s="9">
        <f>(AR35*Conversions!Y$14+'Federal Appliances'!BR35*Conversions!Y$15)/Conversions!$B$9</f>
        <v>112268.78873239437</v>
      </c>
      <c r="CS35" s="9">
        <f>(AS35*Conversions!Z$14+'Federal Appliances'!BS35*Conversions!Z$15)/Conversions!$B$9</f>
        <v>109794.42253521127</v>
      </c>
      <c r="CT35" s="9">
        <f>(AT35*Conversions!AA$14+'Federal Appliances'!BT35*Conversions!AA$15)/Conversions!$B$9</f>
        <v>107320.05633802817</v>
      </c>
      <c r="CU35" s="9">
        <f>(AU35*Conversions!AB$14+'Federal Appliances'!BU35*Conversions!AB$15)/Conversions!$B$9</f>
        <v>104845.69014084506</v>
      </c>
      <c r="CV35" s="9">
        <f>(AV35*Conversions!AC$14+'Federal Appliances'!BV35*Conversions!AC$15)/Conversions!$B$9</f>
        <v>102371.32394366196</v>
      </c>
      <c r="CW35" s="9">
        <f>(AW35*Conversions!AD$14+'Federal Appliances'!BW35*Conversions!AD$15)/Conversions!$B$9</f>
        <v>99896.95774647886</v>
      </c>
      <c r="CX35" s="9">
        <f>(AX35*Conversions!AE$14+'Federal Appliances'!BX35*Conversions!AE$15)/Conversions!$B$9</f>
        <v>97422.591549295757</v>
      </c>
      <c r="CY35" s="9">
        <f>(AY35*Conversions!AF$14+'Federal Appliances'!BY35*Conversions!AF$15)/Conversions!$B$9</f>
        <v>94948.225352112655</v>
      </c>
      <c r="CZ35" s="9">
        <f>(AZ35*Conversions!AG$14+'Federal Appliances'!BZ35*Conversions!AG$15)/Conversions!$B$9</f>
        <v>92473.859154929552</v>
      </c>
      <c r="DA35" s="9">
        <f>(BA35*Conversions!AH$14+'Federal Appliances'!CA35*Conversions!AH$15)/Conversions!$B$9</f>
        <v>89999.49295774645</v>
      </c>
      <c r="DB35" s="9">
        <f>(BB35*Conversions!AI$14+'Federal Appliances'!CB35*Conversions!AI$15)/Conversions!$B$9</f>
        <v>87525.126760563347</v>
      </c>
      <c r="DC35" s="9">
        <f>(BC35*Conversions!AJ$14+'Federal Appliances'!CC35*Conversions!AJ$15)/Conversions!$B$9</f>
        <v>85050.760563380245</v>
      </c>
      <c r="DD35" s="9">
        <f>(BD35*Conversions!AK$14+'Federal Appliances'!CD35*Conversions!AK$15)/Conversions!$B$9</f>
        <v>82576.394366197143</v>
      </c>
      <c r="DE35" s="9">
        <f>(BE35*Conversions!AL$14+'Federal Appliances'!CE35*Conversions!AL$15)/Conversions!$B$9</f>
        <v>80102.02816901404</v>
      </c>
      <c r="DF35" s="55">
        <f>(BF35*Conversions!AM$14+'Federal Appliances'!CF35*Conversions!AM$15)/Conversions!$B$9</f>
        <v>77627.661971830996</v>
      </c>
    </row>
    <row r="36" spans="2:110">
      <c r="B36" s="25" t="s">
        <v>23</v>
      </c>
      <c r="C36" t="s">
        <v>190</v>
      </c>
      <c r="D36" s="21">
        <f t="shared" si="6"/>
        <v>0.02</v>
      </c>
      <c r="E36" s="5">
        <v>2026</v>
      </c>
      <c r="F36" s="49">
        <v>25</v>
      </c>
      <c r="G36" s="51">
        <f t="shared" si="7"/>
        <v>2051</v>
      </c>
      <c r="H36" s="7">
        <v>0</v>
      </c>
      <c r="I36" s="7">
        <v>0</v>
      </c>
      <c r="J36" s="7">
        <v>37.6</v>
      </c>
      <c r="K36" s="7">
        <v>512</v>
      </c>
      <c r="L36" s="7">
        <v>0</v>
      </c>
      <c r="M36" s="7">
        <v>0</v>
      </c>
      <c r="N36" s="7">
        <v>0</v>
      </c>
      <c r="O36" s="7">
        <v>84.5</v>
      </c>
      <c r="P36" s="47">
        <v>1379</v>
      </c>
      <c r="Q36" s="7">
        <v>0</v>
      </c>
      <c r="R36" s="7">
        <v>0</v>
      </c>
      <c r="S36" s="47">
        <v>1152</v>
      </c>
      <c r="T36" s="7">
        <v>17.100000000000001</v>
      </c>
      <c r="U36" s="7">
        <v>0</v>
      </c>
      <c r="V36" s="7">
        <v>0</v>
      </c>
      <c r="W36" s="7">
        <v>0</v>
      </c>
      <c r="X36" s="7">
        <v>0</v>
      </c>
      <c r="Y36" s="45">
        <f t="shared" si="8"/>
        <v>0</v>
      </c>
      <c r="Z36" s="45">
        <f t="shared" si="8"/>
        <v>0</v>
      </c>
      <c r="AA36" s="46">
        <f t="shared" si="9"/>
        <v>0</v>
      </c>
      <c r="AB36" s="46">
        <f t="shared" si="9"/>
        <v>0</v>
      </c>
      <c r="AC36" s="46">
        <f t="shared" si="9"/>
        <v>0.14677783567830466</v>
      </c>
      <c r="AD36" s="46">
        <f t="shared" si="9"/>
        <v>1.8840342104544088E-2</v>
      </c>
      <c r="AE36" s="46">
        <f t="shared" si="9"/>
        <v>0</v>
      </c>
      <c r="AF36" s="46">
        <f t="shared" si="9"/>
        <v>0</v>
      </c>
      <c r="AG36" s="54">
        <f t="shared" si="10"/>
        <v>0</v>
      </c>
      <c r="AH36" s="9">
        <f t="shared" ref="AH36:AP36" si="128">IF($E36&gt;AH$11,0,IF($G36&lt;AH$11,$AQ36,AG36+($BF36/($F36))))</f>
        <v>0</v>
      </c>
      <c r="AI36" s="9">
        <f t="shared" si="128"/>
        <v>0</v>
      </c>
      <c r="AJ36" s="9">
        <f t="shared" si="128"/>
        <v>0</v>
      </c>
      <c r="AK36" s="9">
        <f t="shared" si="128"/>
        <v>0</v>
      </c>
      <c r="AL36" s="9">
        <f t="shared" si="128"/>
        <v>0</v>
      </c>
      <c r="AM36" s="9">
        <f t="shared" si="128"/>
        <v>0</v>
      </c>
      <c r="AN36" s="9">
        <f t="shared" si="128"/>
        <v>0</v>
      </c>
      <c r="AO36" s="9">
        <f t="shared" si="128"/>
        <v>0</v>
      </c>
      <c r="AP36" s="9">
        <f t="shared" si="128"/>
        <v>0</v>
      </c>
      <c r="AQ36" s="9">
        <f>IF(B36="No",0,D36*H36*Conversions!$B$4)</f>
        <v>0</v>
      </c>
      <c r="AR36" s="9">
        <f t="shared" si="108"/>
        <v>0</v>
      </c>
      <c r="AS36" s="9">
        <f t="shared" si="108"/>
        <v>0</v>
      </c>
      <c r="AT36" s="9">
        <f t="shared" ref="AT36:BE36" si="129">IF($AQ36=$BF36,$BF36,IF($G36&lt;AT$11,$BF36,IF(AS36+$BF36/$F36&gt;$BF36,$BF36,AS36+$BF36/$F36)))</f>
        <v>0</v>
      </c>
      <c r="AU36" s="9">
        <f t="shared" si="129"/>
        <v>0</v>
      </c>
      <c r="AV36" s="9">
        <f t="shared" si="129"/>
        <v>0</v>
      </c>
      <c r="AW36" s="9">
        <f t="shared" si="129"/>
        <v>0</v>
      </c>
      <c r="AX36" s="9">
        <f t="shared" si="129"/>
        <v>0</v>
      </c>
      <c r="AY36" s="9">
        <f t="shared" si="129"/>
        <v>0</v>
      </c>
      <c r="AZ36" s="9">
        <f t="shared" si="129"/>
        <v>0</v>
      </c>
      <c r="BA36" s="9">
        <f t="shared" si="129"/>
        <v>0</v>
      </c>
      <c r="BB36" s="9">
        <f t="shared" si="129"/>
        <v>0</v>
      </c>
      <c r="BC36" s="9">
        <f t="shared" si="129"/>
        <v>0</v>
      </c>
      <c r="BD36" s="9">
        <f t="shared" si="129"/>
        <v>0</v>
      </c>
      <c r="BE36" s="9">
        <f t="shared" si="129"/>
        <v>0</v>
      </c>
      <c r="BF36" s="55">
        <f>IF(B36="No",0,D36*M36*Conversions!$B$4)</f>
        <v>0</v>
      </c>
      <c r="BG36" s="54">
        <f t="shared" si="13"/>
        <v>0</v>
      </c>
      <c r="BH36" s="9">
        <f t="shared" ref="BH36:BP36" si="130">IF($E36&gt;BH$11,0,IF($G36&lt;BH$11,$BQ36,BG36+($CF36/($F36))))</f>
        <v>0</v>
      </c>
      <c r="BI36" s="9">
        <f t="shared" si="130"/>
        <v>0</v>
      </c>
      <c r="BJ36" s="9">
        <f t="shared" si="130"/>
        <v>0</v>
      </c>
      <c r="BK36" s="9">
        <f t="shared" si="130"/>
        <v>0</v>
      </c>
      <c r="BL36" s="9">
        <f t="shared" si="130"/>
        <v>0</v>
      </c>
      <c r="BM36" s="9">
        <f t="shared" si="130"/>
        <v>0</v>
      </c>
      <c r="BN36" s="9">
        <f t="shared" si="130"/>
        <v>0</v>
      </c>
      <c r="BO36" s="9">
        <f t="shared" si="130"/>
        <v>0</v>
      </c>
      <c r="BP36" s="9">
        <f t="shared" si="130"/>
        <v>0</v>
      </c>
      <c r="BQ36" s="9">
        <f>IF(B36="No",0,D36*I36*Conversions!$B$8)</f>
        <v>0</v>
      </c>
      <c r="BR36" s="9">
        <f t="shared" ref="BR36:BS36" si="131">IF($BQ36=$CF36,$CF36,IF($G36&lt;BR$11,$CF36,IF(BQ36+$CF36/$F36&gt;$CF36,$CF36,BQ36+$CF36/$F36)))</f>
        <v>0</v>
      </c>
      <c r="BS36" s="9">
        <f t="shared" si="131"/>
        <v>0</v>
      </c>
      <c r="BT36" s="9">
        <f t="shared" ref="BT36:CE36" si="132">IF($BQ36=$CF36,$CF36,IF($G36&lt;BT$11,$CF36,IF(BS36+$CF36/$F36&gt;$CF36,$CF36,BS36+$CF36/$F36)))</f>
        <v>0</v>
      </c>
      <c r="BU36" s="9">
        <f t="shared" si="132"/>
        <v>0</v>
      </c>
      <c r="BV36" s="9">
        <f t="shared" si="132"/>
        <v>0</v>
      </c>
      <c r="BW36" s="9">
        <f t="shared" si="132"/>
        <v>0</v>
      </c>
      <c r="BX36" s="9">
        <f t="shared" si="132"/>
        <v>0</v>
      </c>
      <c r="BY36" s="9">
        <f t="shared" si="132"/>
        <v>0</v>
      </c>
      <c r="BZ36" s="9">
        <f t="shared" si="132"/>
        <v>0</v>
      </c>
      <c r="CA36" s="9">
        <f t="shared" si="132"/>
        <v>0</v>
      </c>
      <c r="CB36" s="9">
        <f t="shared" si="132"/>
        <v>0</v>
      </c>
      <c r="CC36" s="9">
        <f t="shared" si="132"/>
        <v>0</v>
      </c>
      <c r="CD36" s="9">
        <f t="shared" si="132"/>
        <v>0</v>
      </c>
      <c r="CE36" s="9">
        <f t="shared" si="132"/>
        <v>0</v>
      </c>
      <c r="CF36" s="55">
        <f>IF(B36="No",0,D36*N36*Conversions!$B$8)</f>
        <v>0</v>
      </c>
      <c r="CG36" s="54">
        <f>(AG36*Conversions!N$14+'Federal Appliances'!BG36*Conversions!N$15)/Conversions!$B$9</f>
        <v>0</v>
      </c>
      <c r="CH36" s="9">
        <f>(AH36*Conversions!O$14+'Federal Appliances'!BH36*Conversions!O$15)/Conversions!$B$9</f>
        <v>0</v>
      </c>
      <c r="CI36" s="9">
        <f>(AI36*Conversions!P$14+'Federal Appliances'!BI36*Conversions!P$15)/Conversions!$B$9</f>
        <v>0</v>
      </c>
      <c r="CJ36" s="9">
        <f>(AJ36*Conversions!Q$14+'Federal Appliances'!BJ36*Conversions!Q$15)/Conversions!$B$9</f>
        <v>0</v>
      </c>
      <c r="CK36" s="9">
        <f>(AK36*Conversions!R$14+'Federal Appliances'!BK36*Conversions!R$15)/Conversions!$B$9</f>
        <v>0</v>
      </c>
      <c r="CL36" s="9">
        <f>(AL36*Conversions!S$14+'Federal Appliances'!BL36*Conversions!S$15)/Conversions!$B$9</f>
        <v>0</v>
      </c>
      <c r="CM36" s="9">
        <f>(AM36*Conversions!T$14+'Federal Appliances'!BM36*Conversions!T$15)/Conversions!$B$9</f>
        <v>0</v>
      </c>
      <c r="CN36" s="9">
        <f>(AN36*Conversions!U$14+'Federal Appliances'!BN36*Conversions!U$15)/Conversions!$B$9</f>
        <v>0</v>
      </c>
      <c r="CO36" s="9">
        <f>(AO36*Conversions!V$14+'Federal Appliances'!BO36*Conversions!V$15)/Conversions!$B$9</f>
        <v>0</v>
      </c>
      <c r="CP36" s="9">
        <f>(AP36*Conversions!W$14+'Federal Appliances'!BP36*Conversions!W$15)/Conversions!$B$9</f>
        <v>0</v>
      </c>
      <c r="CQ36" s="9">
        <f>(AQ36*Conversions!X$14+'Federal Appliances'!BQ36*Conversions!X$15)/Conversions!$B$9</f>
        <v>0</v>
      </c>
      <c r="CR36" s="9">
        <f>(AR36*Conversions!Y$14+'Federal Appliances'!BR36*Conversions!Y$15)/Conversions!$B$9</f>
        <v>0</v>
      </c>
      <c r="CS36" s="9">
        <f>(AS36*Conversions!Z$14+'Federal Appliances'!BS36*Conversions!Z$15)/Conversions!$B$9</f>
        <v>0</v>
      </c>
      <c r="CT36" s="9">
        <f>(AT36*Conversions!AA$14+'Federal Appliances'!BT36*Conversions!AA$15)/Conversions!$B$9</f>
        <v>0</v>
      </c>
      <c r="CU36" s="9">
        <f>(AU36*Conversions!AB$14+'Federal Appliances'!BU36*Conversions!AB$15)/Conversions!$B$9</f>
        <v>0</v>
      </c>
      <c r="CV36" s="9">
        <f>(AV36*Conversions!AC$14+'Federal Appliances'!BV36*Conversions!AC$15)/Conversions!$B$9</f>
        <v>0</v>
      </c>
      <c r="CW36" s="9">
        <f>(AW36*Conversions!AD$14+'Federal Appliances'!BW36*Conversions!AD$15)/Conversions!$B$9</f>
        <v>0</v>
      </c>
      <c r="CX36" s="9">
        <f>(AX36*Conversions!AE$14+'Federal Appliances'!BX36*Conversions!AE$15)/Conversions!$B$9</f>
        <v>0</v>
      </c>
      <c r="CY36" s="9">
        <f>(AY36*Conversions!AF$14+'Federal Appliances'!BY36*Conversions!AF$15)/Conversions!$B$9</f>
        <v>0</v>
      </c>
      <c r="CZ36" s="9">
        <f>(AZ36*Conversions!AG$14+'Federal Appliances'!BZ36*Conversions!AG$15)/Conversions!$B$9</f>
        <v>0</v>
      </c>
      <c r="DA36" s="9">
        <f>(BA36*Conversions!AH$14+'Federal Appliances'!CA36*Conversions!AH$15)/Conversions!$B$9</f>
        <v>0</v>
      </c>
      <c r="DB36" s="9">
        <f>(BB36*Conversions!AI$14+'Federal Appliances'!CB36*Conversions!AI$15)/Conversions!$B$9</f>
        <v>0</v>
      </c>
      <c r="DC36" s="9">
        <f>(BC36*Conversions!AJ$14+'Federal Appliances'!CC36*Conversions!AJ$15)/Conversions!$B$9</f>
        <v>0</v>
      </c>
      <c r="DD36" s="9">
        <f>(BD36*Conversions!AK$14+'Federal Appliances'!CD36*Conversions!AK$15)/Conversions!$B$9</f>
        <v>0</v>
      </c>
      <c r="DE36" s="9">
        <f>(BE36*Conversions!AL$14+'Federal Appliances'!CE36*Conversions!AL$15)/Conversions!$B$9</f>
        <v>0</v>
      </c>
      <c r="DF36" s="55">
        <f>(BF36*Conversions!AM$14+'Federal Appliances'!CF36*Conversions!AM$15)/Conversions!$B$9</f>
        <v>0</v>
      </c>
    </row>
    <row r="37" spans="2:110">
      <c r="B37" s="25" t="s">
        <v>23</v>
      </c>
      <c r="C37" t="s">
        <v>191</v>
      </c>
      <c r="D37" s="21">
        <f t="shared" si="6"/>
        <v>0.02</v>
      </c>
      <c r="E37" s="5">
        <v>2028</v>
      </c>
      <c r="F37" s="49">
        <v>6.1</v>
      </c>
      <c r="G37" s="51">
        <f t="shared" si="7"/>
        <v>2034.1</v>
      </c>
      <c r="H37" s="7">
        <v>3.4</v>
      </c>
      <c r="I37" s="7">
        <v>0</v>
      </c>
      <c r="J37" s="7">
        <v>0</v>
      </c>
      <c r="K37" s="7">
        <v>355</v>
      </c>
      <c r="L37" s="7">
        <v>0.4</v>
      </c>
      <c r="M37" s="7">
        <v>3.8</v>
      </c>
      <c r="N37" s="7">
        <v>0</v>
      </c>
      <c r="O37" s="7">
        <v>0</v>
      </c>
      <c r="P37" s="7">
        <v>374</v>
      </c>
      <c r="Q37" s="7">
        <v>0.4</v>
      </c>
      <c r="R37" s="7">
        <v>0.6</v>
      </c>
      <c r="S37" s="7">
        <v>0</v>
      </c>
      <c r="T37" s="7">
        <v>6.9</v>
      </c>
      <c r="U37" s="7">
        <v>0.21</v>
      </c>
      <c r="V37" s="7">
        <v>0.5</v>
      </c>
      <c r="W37" s="7">
        <v>7.9</v>
      </c>
      <c r="X37" s="7">
        <v>22.6</v>
      </c>
      <c r="Y37" s="45">
        <f t="shared" si="8"/>
        <v>5.1864495798319352E-3</v>
      </c>
      <c r="Z37" s="45">
        <f t="shared" si="8"/>
        <v>7.4584997194812059E-3</v>
      </c>
      <c r="AA37" s="46">
        <f t="shared" si="9"/>
        <v>7.9697986577181214E-3</v>
      </c>
      <c r="AB37" s="46">
        <f t="shared" si="9"/>
        <v>0</v>
      </c>
      <c r="AC37" s="46">
        <f t="shared" si="9"/>
        <v>0</v>
      </c>
      <c r="AD37" s="46">
        <f t="shared" si="9"/>
        <v>5.1097084460474899E-3</v>
      </c>
      <c r="AE37" s="46">
        <f t="shared" si="9"/>
        <v>3.4086067319982955E-3</v>
      </c>
      <c r="AF37" s="46">
        <f t="shared" si="9"/>
        <v>7.4626865671641807E-3</v>
      </c>
      <c r="AG37" s="54">
        <f t="shared" si="10"/>
        <v>0</v>
      </c>
      <c r="AH37" s="9">
        <f t="shared" ref="AH37:AP37" si="133">IF($E37&gt;AH$11,0,IF($G37&lt;AH$11,$AQ37,AG37+($BF37/($F37))))</f>
        <v>0</v>
      </c>
      <c r="AI37" s="9">
        <f t="shared" si="133"/>
        <v>0</v>
      </c>
      <c r="AJ37" s="9">
        <f t="shared" si="133"/>
        <v>12459016.393442623</v>
      </c>
      <c r="AK37" s="9">
        <f t="shared" si="133"/>
        <v>24918032.786885247</v>
      </c>
      <c r="AL37" s="9">
        <f t="shared" si="133"/>
        <v>37377049.18032787</v>
      </c>
      <c r="AM37" s="9">
        <f t="shared" si="133"/>
        <v>49836065.573770493</v>
      </c>
      <c r="AN37" s="9">
        <f t="shared" si="133"/>
        <v>62295081.967213117</v>
      </c>
      <c r="AO37" s="9">
        <f t="shared" si="133"/>
        <v>74754098.36065574</v>
      </c>
      <c r="AP37" s="9">
        <f t="shared" si="133"/>
        <v>87213114.754098356</v>
      </c>
      <c r="AQ37" s="9">
        <f>IF(B37="No",0,D37*H37*Conversions!$B$4)</f>
        <v>68000000</v>
      </c>
      <c r="AR37" s="9">
        <f t="shared" si="108"/>
        <v>76000000</v>
      </c>
      <c r="AS37" s="9">
        <f t="shared" si="108"/>
        <v>76000000</v>
      </c>
      <c r="AT37" s="9">
        <f t="shared" ref="AT37:BE37" si="134">IF($AQ37=$BF37,$BF37,IF($G37&lt;AT$11,$BF37,IF(AS37+$BF37/$F37&gt;$BF37,$BF37,AS37+$BF37/$F37)))</f>
        <v>76000000</v>
      </c>
      <c r="AU37" s="9">
        <f t="shared" si="134"/>
        <v>76000000</v>
      </c>
      <c r="AV37" s="9">
        <f t="shared" si="134"/>
        <v>76000000</v>
      </c>
      <c r="AW37" s="9">
        <f t="shared" si="134"/>
        <v>76000000</v>
      </c>
      <c r="AX37" s="9">
        <f t="shared" si="134"/>
        <v>76000000</v>
      </c>
      <c r="AY37" s="9">
        <f t="shared" si="134"/>
        <v>76000000</v>
      </c>
      <c r="AZ37" s="9">
        <f t="shared" si="134"/>
        <v>76000000</v>
      </c>
      <c r="BA37" s="9">
        <f t="shared" si="134"/>
        <v>76000000</v>
      </c>
      <c r="BB37" s="9">
        <f t="shared" si="134"/>
        <v>76000000</v>
      </c>
      <c r="BC37" s="9">
        <f t="shared" si="134"/>
        <v>76000000</v>
      </c>
      <c r="BD37" s="9">
        <f t="shared" si="134"/>
        <v>76000000</v>
      </c>
      <c r="BE37" s="9">
        <f t="shared" si="134"/>
        <v>76000000</v>
      </c>
      <c r="BF37" s="55">
        <f>IF(B37="No",0,D37*M37*Conversions!$B$4)</f>
        <v>76000000</v>
      </c>
      <c r="BG37" s="54">
        <f t="shared" si="13"/>
        <v>0</v>
      </c>
      <c r="BH37" s="9">
        <f t="shared" ref="BH37:BP37" si="135">IF($E37&gt;BH$11,0,IF($G37&lt;BH$11,$BQ37,BG37+($CF37/($F37))))</f>
        <v>0</v>
      </c>
      <c r="BI37" s="9">
        <f t="shared" si="135"/>
        <v>0</v>
      </c>
      <c r="BJ37" s="9">
        <f t="shared" si="135"/>
        <v>0</v>
      </c>
      <c r="BK37" s="9">
        <f t="shared" si="135"/>
        <v>0</v>
      </c>
      <c r="BL37" s="9">
        <f t="shared" si="135"/>
        <v>0</v>
      </c>
      <c r="BM37" s="9">
        <f t="shared" si="135"/>
        <v>0</v>
      </c>
      <c r="BN37" s="9">
        <f t="shared" si="135"/>
        <v>0</v>
      </c>
      <c r="BO37" s="9">
        <f t="shared" si="135"/>
        <v>0</v>
      </c>
      <c r="BP37" s="9">
        <f t="shared" si="135"/>
        <v>0</v>
      </c>
      <c r="BQ37" s="9">
        <f>IF(B37="No",0,D37*I37*Conversions!$B$8)</f>
        <v>0</v>
      </c>
      <c r="BR37" s="9">
        <f t="shared" ref="BR37:BS37" si="136">IF($BQ37=$CF37,$CF37,IF($G37&lt;BR$11,$CF37,IF(BQ37+$CF37/$F37&gt;$CF37,$CF37,BQ37+$CF37/$F37)))</f>
        <v>0</v>
      </c>
      <c r="BS37" s="9">
        <f t="shared" si="136"/>
        <v>0</v>
      </c>
      <c r="BT37" s="9">
        <f t="shared" ref="BT37:CE37" si="137">IF($BQ37=$CF37,$CF37,IF($G37&lt;BT$11,$CF37,IF(BS37+$CF37/$F37&gt;$CF37,$CF37,BS37+$CF37/$F37)))</f>
        <v>0</v>
      </c>
      <c r="BU37" s="9">
        <f t="shared" si="137"/>
        <v>0</v>
      </c>
      <c r="BV37" s="9">
        <f t="shared" si="137"/>
        <v>0</v>
      </c>
      <c r="BW37" s="9">
        <f t="shared" si="137"/>
        <v>0</v>
      </c>
      <c r="BX37" s="9">
        <f t="shared" si="137"/>
        <v>0</v>
      </c>
      <c r="BY37" s="9">
        <f t="shared" si="137"/>
        <v>0</v>
      </c>
      <c r="BZ37" s="9">
        <f t="shared" si="137"/>
        <v>0</v>
      </c>
      <c r="CA37" s="9">
        <f t="shared" si="137"/>
        <v>0</v>
      </c>
      <c r="CB37" s="9">
        <f t="shared" si="137"/>
        <v>0</v>
      </c>
      <c r="CC37" s="9">
        <f t="shared" si="137"/>
        <v>0</v>
      </c>
      <c r="CD37" s="9">
        <f t="shared" si="137"/>
        <v>0</v>
      </c>
      <c r="CE37" s="9">
        <f t="shared" si="137"/>
        <v>0</v>
      </c>
      <c r="CF37" s="55">
        <f>IF(B37="No",0,D37*N37*Conversions!$B$8)</f>
        <v>0</v>
      </c>
      <c r="CG37" s="54">
        <f>(AG37*Conversions!N$14+'Federal Appliances'!BG37*Conversions!N$15)/Conversions!$B$9</f>
        <v>0</v>
      </c>
      <c r="CH37" s="9">
        <f>(AH37*Conversions!O$14+'Federal Appliances'!BH37*Conversions!O$15)/Conversions!$B$9</f>
        <v>0</v>
      </c>
      <c r="CI37" s="9">
        <f>(AI37*Conversions!P$14+'Federal Appliances'!BI37*Conversions!P$15)/Conversions!$B$9</f>
        <v>0</v>
      </c>
      <c r="CJ37" s="9">
        <f>(AJ37*Conversions!Q$14+'Federal Appliances'!BJ37*Conversions!Q$15)/Conversions!$B$9</f>
        <v>6722.2535211267586</v>
      </c>
      <c r="CK37" s="9">
        <f>(AK37*Conversions!R$14+'Federal Appliances'!BK37*Conversions!R$15)/Conversions!$B$9</f>
        <v>13144.788732394361</v>
      </c>
      <c r="CL37" s="9">
        <f>(AL37*Conversions!S$14+'Federal Appliances'!BL37*Conversions!S$15)/Conversions!$B$9</f>
        <v>19267.605633802817</v>
      </c>
      <c r="CM37" s="9">
        <f>(AM37*Conversions!T$14+'Federal Appliances'!BM37*Conversions!T$15)/Conversions!$B$9</f>
        <v>24833.802816901407</v>
      </c>
      <c r="CN37" s="9">
        <f>(AN37*Conversions!U$14+'Federal Appliances'!BN37*Conversions!U$15)/Conversions!$B$9</f>
        <v>29971.830985915491</v>
      </c>
      <c r="CO37" s="9">
        <f>(AO37*Conversions!V$14+'Federal Appliances'!BO37*Conversions!V$15)/Conversions!$B$9</f>
        <v>34681.690140845065</v>
      </c>
      <c r="CP37" s="9">
        <f>(AP37*Conversions!W$14+'Federal Appliances'!BP37*Conversions!W$15)/Conversions!$B$9</f>
        <v>38963.38028169013</v>
      </c>
      <c r="CQ37" s="9">
        <f>(AQ37*Conversions!X$14+'Federal Appliances'!BQ37*Conversions!X$15)/Conversions!$B$9</f>
        <v>29211.267605633795</v>
      </c>
      <c r="CR37" s="9">
        <f>(AR37*Conversions!Y$14+'Federal Appliances'!BR37*Conversions!Y$15)/Conversions!$B$9</f>
        <v>31341.971830985905</v>
      </c>
      <c r="CS37" s="9">
        <f>(AS37*Conversions!Z$14+'Federal Appliances'!BS37*Conversions!Z$15)/Conversions!$B$9</f>
        <v>30036.056338028156</v>
      </c>
      <c r="CT37" s="9">
        <f>(AT37*Conversions!AA$14+'Federal Appliances'!BT37*Conversions!AA$15)/Conversions!$B$9</f>
        <v>28730.140845070408</v>
      </c>
      <c r="CU37" s="9">
        <f>(AU37*Conversions!AB$14+'Federal Appliances'!BU37*Conversions!AB$15)/Conversions!$B$9</f>
        <v>27424.225352112659</v>
      </c>
      <c r="CV37" s="9">
        <f>(AV37*Conversions!AC$14+'Federal Appliances'!BV37*Conversions!AC$15)/Conversions!$B$9</f>
        <v>26118.30985915491</v>
      </c>
      <c r="CW37" s="9">
        <f>(AW37*Conversions!AD$14+'Federal Appliances'!BW37*Conversions!AD$15)/Conversions!$B$9</f>
        <v>24812.394366197164</v>
      </c>
      <c r="CX37" s="9">
        <f>(AX37*Conversions!AE$14+'Federal Appliances'!BX37*Conversions!AE$15)/Conversions!$B$9</f>
        <v>23506.478873239415</v>
      </c>
      <c r="CY37" s="9">
        <f>(AY37*Conversions!AF$14+'Federal Appliances'!BY37*Conversions!AF$15)/Conversions!$B$9</f>
        <v>22200.563380281666</v>
      </c>
      <c r="CZ37" s="9">
        <f>(AZ37*Conversions!AG$14+'Federal Appliances'!BZ37*Conversions!AG$15)/Conversions!$B$9</f>
        <v>20894.647887323921</v>
      </c>
      <c r="DA37" s="9">
        <f>(BA37*Conversions!AH$14+'Federal Appliances'!CA37*Conversions!AH$15)/Conversions!$B$9</f>
        <v>19588.732394366172</v>
      </c>
      <c r="DB37" s="9">
        <f>(BB37*Conversions!AI$14+'Federal Appliances'!CB37*Conversions!AI$15)/Conversions!$B$9</f>
        <v>18282.816901408427</v>
      </c>
      <c r="DC37" s="9">
        <f>(BC37*Conversions!AJ$14+'Federal Appliances'!CC37*Conversions!AJ$15)/Conversions!$B$9</f>
        <v>16976.901408450678</v>
      </c>
      <c r="DD37" s="9">
        <f>(BD37*Conversions!AK$14+'Federal Appliances'!CD37*Conversions!AK$15)/Conversions!$B$9</f>
        <v>15670.985915492933</v>
      </c>
      <c r="DE37" s="9">
        <f>(BE37*Conversions!AL$14+'Federal Appliances'!CE37*Conversions!AL$15)/Conversions!$B$9</f>
        <v>14365.070422535187</v>
      </c>
      <c r="DF37" s="55">
        <f>(BF37*Conversions!AM$14+'Federal Appliances'!CF37*Conversions!AM$15)/Conversions!$B$9</f>
        <v>13059.154929577462</v>
      </c>
    </row>
    <row r="38" spans="2:110">
      <c r="B38" s="25" t="s">
        <v>23</v>
      </c>
      <c r="C38" t="s">
        <v>192</v>
      </c>
      <c r="D38" s="21">
        <f t="shared" si="6"/>
        <v>0.02</v>
      </c>
      <c r="E38" s="5">
        <v>2028</v>
      </c>
      <c r="F38" s="49">
        <v>13</v>
      </c>
      <c r="G38" s="51">
        <f t="shared" si="7"/>
        <v>2041</v>
      </c>
      <c r="H38" s="7">
        <v>59.8</v>
      </c>
      <c r="I38" s="7">
        <v>121.8</v>
      </c>
      <c r="J38" s="7">
        <v>0</v>
      </c>
      <c r="K38" s="47">
        <v>9151</v>
      </c>
      <c r="L38" s="7">
        <v>5.9</v>
      </c>
      <c r="M38" s="7">
        <v>103.7</v>
      </c>
      <c r="N38" s="7">
        <v>220.5</v>
      </c>
      <c r="O38" s="7">
        <v>0</v>
      </c>
      <c r="P38" s="47">
        <v>15628</v>
      </c>
      <c r="Q38" s="7">
        <v>10.199999999999999</v>
      </c>
      <c r="R38" s="7">
        <v>18.600000000000001</v>
      </c>
      <c r="S38" s="7">
        <v>0</v>
      </c>
      <c r="T38" s="7">
        <v>259.89999999999998</v>
      </c>
      <c r="U38" s="7">
        <v>4.9000000000000004</v>
      </c>
      <c r="V38" s="7">
        <v>8.5</v>
      </c>
      <c r="W38" s="7">
        <v>361</v>
      </c>
      <c r="X38" s="7">
        <v>697.7</v>
      </c>
      <c r="Y38" s="45">
        <f t="shared" si="8"/>
        <v>0.23700105042016817</v>
      </c>
      <c r="Z38" s="45">
        <f t="shared" si="8"/>
        <v>0.23025642718062111</v>
      </c>
      <c r="AA38" s="46">
        <f t="shared" si="9"/>
        <v>0.2174916107382551</v>
      </c>
      <c r="AB38" s="46">
        <f t="shared" si="9"/>
        <v>0.24153795596450869</v>
      </c>
      <c r="AC38" s="46">
        <f t="shared" si="9"/>
        <v>0</v>
      </c>
      <c r="AD38" s="46">
        <f t="shared" si="9"/>
        <v>0.21351476897013416</v>
      </c>
      <c r="AE38" s="46">
        <f t="shared" si="9"/>
        <v>8.6919471665956524E-2</v>
      </c>
      <c r="AF38" s="46">
        <f t="shared" si="9"/>
        <v>0.23134328358208964</v>
      </c>
      <c r="AG38" s="54">
        <f t="shared" si="10"/>
        <v>0</v>
      </c>
      <c r="AH38" s="9">
        <f t="shared" ref="AH38:AP38" si="138">IF($E38&gt;AH$11,0,IF($G38&lt;AH$11,$AQ38,AG38+($BF38/($F38))))</f>
        <v>0</v>
      </c>
      <c r="AI38" s="9">
        <f t="shared" si="138"/>
        <v>0</v>
      </c>
      <c r="AJ38" s="9">
        <f t="shared" si="138"/>
        <v>159538461.53846157</v>
      </c>
      <c r="AK38" s="9">
        <f t="shared" si="138"/>
        <v>319076923.07692313</v>
      </c>
      <c r="AL38" s="9">
        <f t="shared" si="138"/>
        <v>478615384.6153847</v>
      </c>
      <c r="AM38" s="9">
        <f t="shared" si="138"/>
        <v>638153846.15384626</v>
      </c>
      <c r="AN38" s="9">
        <f t="shared" si="138"/>
        <v>797692307.69230783</v>
      </c>
      <c r="AO38" s="9">
        <f t="shared" si="138"/>
        <v>957230769.2307694</v>
      </c>
      <c r="AP38" s="9">
        <f t="shared" si="138"/>
        <v>1116769230.7692308</v>
      </c>
      <c r="AQ38" s="9">
        <f>IF(B38="No",0,D38*H38*Conversions!$B$4)</f>
        <v>1196000000</v>
      </c>
      <c r="AR38" s="9">
        <f t="shared" si="108"/>
        <v>1355538461.5384617</v>
      </c>
      <c r="AS38" s="9">
        <f t="shared" si="108"/>
        <v>1515076923.0769234</v>
      </c>
      <c r="AT38" s="9">
        <f t="shared" ref="AT38:BE38" si="139">IF($AQ38=$BF38,$BF38,IF($G38&lt;AT$11,$BF38,IF(AS38+$BF38/$F38&gt;$BF38,$BF38,AS38+$BF38/$F38)))</f>
        <v>1674615384.6153851</v>
      </c>
      <c r="AU38" s="9">
        <f t="shared" si="139"/>
        <v>1834153846.1538467</v>
      </c>
      <c r="AV38" s="9">
        <f t="shared" si="139"/>
        <v>1993692307.6923084</v>
      </c>
      <c r="AW38" s="9">
        <f t="shared" si="139"/>
        <v>2074000000.0000002</v>
      </c>
      <c r="AX38" s="9">
        <f t="shared" si="139"/>
        <v>2074000000.0000002</v>
      </c>
      <c r="AY38" s="9">
        <f t="shared" si="139"/>
        <v>2074000000.0000002</v>
      </c>
      <c r="AZ38" s="9">
        <f t="shared" si="139"/>
        <v>2074000000.0000002</v>
      </c>
      <c r="BA38" s="9">
        <f t="shared" si="139"/>
        <v>2074000000.0000002</v>
      </c>
      <c r="BB38" s="9">
        <f t="shared" si="139"/>
        <v>2074000000.0000002</v>
      </c>
      <c r="BC38" s="9">
        <f t="shared" si="139"/>
        <v>2074000000.0000002</v>
      </c>
      <c r="BD38" s="9">
        <f t="shared" si="139"/>
        <v>2074000000.0000002</v>
      </c>
      <c r="BE38" s="9">
        <f t="shared" si="139"/>
        <v>2074000000.0000002</v>
      </c>
      <c r="BF38" s="55">
        <f>IF(B38="No",0,D38*M38*Conversions!$B$4)</f>
        <v>2074000000.0000002</v>
      </c>
      <c r="BG38" s="54">
        <f t="shared" si="13"/>
        <v>0</v>
      </c>
      <c r="BH38" s="9">
        <f t="shared" ref="BH38:BP38" si="140">IF($E38&gt;BH$11,0,IF($G38&lt;BH$11,$BQ38,BG38+($CF38/($F38))))</f>
        <v>0</v>
      </c>
      <c r="BI38" s="9">
        <f t="shared" si="140"/>
        <v>0</v>
      </c>
      <c r="BJ38" s="9">
        <f t="shared" si="140"/>
        <v>339230.76923076925</v>
      </c>
      <c r="BK38" s="9">
        <f t="shared" si="140"/>
        <v>678461.5384615385</v>
      </c>
      <c r="BL38" s="9">
        <f t="shared" si="140"/>
        <v>1017692.3076923077</v>
      </c>
      <c r="BM38" s="9">
        <f t="shared" si="140"/>
        <v>1356923.076923077</v>
      </c>
      <c r="BN38" s="9">
        <f t="shared" si="140"/>
        <v>1696153.8461538462</v>
      </c>
      <c r="BO38" s="9">
        <f t="shared" si="140"/>
        <v>2035384.6153846155</v>
      </c>
      <c r="BP38" s="9">
        <f t="shared" si="140"/>
        <v>2374615.384615385</v>
      </c>
      <c r="BQ38" s="9">
        <f>IF(B38="No",0,D38*I38*Conversions!$B$8)</f>
        <v>2436000</v>
      </c>
      <c r="BR38" s="9">
        <f t="shared" ref="BR38:BS38" si="141">IF($BQ38=$CF38,$CF38,IF($G38&lt;BR$11,$CF38,IF(BQ38+$CF38/$F38&gt;$CF38,$CF38,BQ38+$CF38/$F38)))</f>
        <v>2775230.769230769</v>
      </c>
      <c r="BS38" s="9">
        <f t="shared" si="141"/>
        <v>3114461.538461538</v>
      </c>
      <c r="BT38" s="9">
        <f t="shared" ref="BT38:CE38" si="142">IF($BQ38=$CF38,$CF38,IF($G38&lt;BT$11,$CF38,IF(BS38+$CF38/$F38&gt;$CF38,$CF38,BS38+$CF38/$F38)))</f>
        <v>3453692.307692307</v>
      </c>
      <c r="BU38" s="9">
        <f t="shared" si="142"/>
        <v>3792923.0769230761</v>
      </c>
      <c r="BV38" s="9">
        <f t="shared" si="142"/>
        <v>4132153.8461538451</v>
      </c>
      <c r="BW38" s="9">
        <f t="shared" si="142"/>
        <v>4410000</v>
      </c>
      <c r="BX38" s="9">
        <f t="shared" si="142"/>
        <v>4410000</v>
      </c>
      <c r="BY38" s="9">
        <f t="shared" si="142"/>
        <v>4410000</v>
      </c>
      <c r="BZ38" s="9">
        <f t="shared" si="142"/>
        <v>4410000</v>
      </c>
      <c r="CA38" s="9">
        <f t="shared" si="142"/>
        <v>4410000</v>
      </c>
      <c r="CB38" s="9">
        <f t="shared" si="142"/>
        <v>4410000</v>
      </c>
      <c r="CC38" s="9">
        <f t="shared" si="142"/>
        <v>4410000</v>
      </c>
      <c r="CD38" s="9">
        <f t="shared" si="142"/>
        <v>4410000</v>
      </c>
      <c r="CE38" s="9">
        <f t="shared" si="142"/>
        <v>4410000</v>
      </c>
      <c r="CF38" s="55">
        <f>IF(B38="No",0,D38*N38*Conversions!$B$8)</f>
        <v>4410000</v>
      </c>
      <c r="CG38" s="54">
        <f>(AG38*Conversions!N$14+'Federal Appliances'!BG38*Conversions!N$15)/Conversions!$B$9</f>
        <v>0</v>
      </c>
      <c r="CH38" s="9">
        <f>(AH38*Conversions!O$14+'Federal Appliances'!BH38*Conversions!O$15)/Conversions!$B$9</f>
        <v>0</v>
      </c>
      <c r="CI38" s="9">
        <f>(AI38*Conversions!P$14+'Federal Appliances'!BI38*Conversions!P$15)/Conversions!$B$9</f>
        <v>0</v>
      </c>
      <c r="CJ38" s="9">
        <f>(AJ38*Conversions!Q$14+'Federal Appliances'!BJ38*Conversions!Q$15)/Conversions!$B$9</f>
        <v>105923.86457204766</v>
      </c>
      <c r="CK38" s="9">
        <f>(AK38*Conversions!R$14+'Federal Appliances'!BK38*Conversions!R$15)/Conversions!$B$9</f>
        <v>208009.81798483201</v>
      </c>
      <c r="CL38" s="9">
        <f>(AL38*Conversions!S$14+'Federal Appliances'!BL38*Conversions!S$15)/Conversions!$B$9</f>
        <v>306257.86023835326</v>
      </c>
      <c r="CM38" s="9">
        <f>(AM38*Conversions!T$14+'Federal Appliances'!BM38*Conversions!T$15)/Conversions!$B$9</f>
        <v>397378.35319609969</v>
      </c>
      <c r="CN38" s="9">
        <f>(AN38*Conversions!U$14+'Federal Appliances'!BN38*Conversions!U$15)/Conversions!$B$9</f>
        <v>483016.11592632724</v>
      </c>
      <c r="CO38" s="9">
        <f>(AO38*Conversions!V$14+'Federal Appliances'!BO38*Conversions!V$15)/Conversions!$B$9</f>
        <v>563171.14842903567</v>
      </c>
      <c r="CP38" s="9">
        <f>(AP38*Conversions!W$14+'Federal Appliances'!BP38*Conversions!W$15)/Conversions!$B$9</f>
        <v>637843.45070422534</v>
      </c>
      <c r="CQ38" s="9">
        <f>(AQ38*Conversions!X$14+'Federal Appliances'!BQ38*Conversions!X$15)/Conversions!$B$9</f>
        <v>656280.64788732387</v>
      </c>
      <c r="CR38" s="9">
        <f>(AR38*Conversions!Y$14+'Federal Appliances'!BR38*Conversions!Y$15)/Conversions!$B$9</f>
        <v>721367.42470205831</v>
      </c>
      <c r="CS38" s="9">
        <f>(AS38*Conversions!Z$14+'Federal Appliances'!BS38*Conversions!Z$15)/Conversions!$B$9</f>
        <v>780971.47128927393</v>
      </c>
      <c r="CT38" s="9">
        <f>(AT38*Conversions!AA$14+'Federal Appliances'!BT38*Conversions!AA$15)/Conversions!$B$9</f>
        <v>835092.78764897061</v>
      </c>
      <c r="CU38" s="9">
        <f>(AU38*Conversions!AB$14+'Federal Appliances'!BU38*Conversions!AB$15)/Conversions!$B$9</f>
        <v>883731.37378114823</v>
      </c>
      <c r="CV38" s="9">
        <f>(AV38*Conversions!AC$14+'Federal Appliances'!BV38*Conversions!AC$15)/Conversions!$B$9</f>
        <v>926887.22968580702</v>
      </c>
      <c r="CW38" s="9">
        <f>(AW38*Conversions!AD$14+'Federal Appliances'!BW38*Conversions!AD$15)/Conversions!$B$9</f>
        <v>935102.18309859105</v>
      </c>
      <c r="CX38" s="9">
        <f>(AX38*Conversions!AE$14+'Federal Appliances'!BX38*Conversions!AE$15)/Conversions!$B$9</f>
        <v>899464.43661971786</v>
      </c>
      <c r="CY38" s="9">
        <f>(AY38*Conversions!AF$14+'Federal Appliances'!BY38*Conversions!AF$15)/Conversions!$B$9</f>
        <v>863826.69014084444</v>
      </c>
      <c r="CZ38" s="9">
        <f>(AZ38*Conversions!AG$14+'Federal Appliances'!BZ38*Conversions!AG$15)/Conversions!$B$9</f>
        <v>828188.94366197125</v>
      </c>
      <c r="DA38" s="9">
        <f>(BA38*Conversions!AH$14+'Federal Appliances'!CA38*Conversions!AH$15)/Conversions!$B$9</f>
        <v>792551.19718309795</v>
      </c>
      <c r="DB38" s="9">
        <f>(BB38*Conversions!AI$14+'Federal Appliances'!CB38*Conversions!AI$15)/Conversions!$B$9</f>
        <v>756913.45070422476</v>
      </c>
      <c r="DC38" s="9">
        <f>(BC38*Conversions!AJ$14+'Federal Appliances'!CC38*Conversions!AJ$15)/Conversions!$B$9</f>
        <v>721275.70422535145</v>
      </c>
      <c r="DD38" s="9">
        <f>(BD38*Conversions!AK$14+'Federal Appliances'!CD38*Conversions!AK$15)/Conversions!$B$9</f>
        <v>685637.95774647826</v>
      </c>
      <c r="DE38" s="9">
        <f>(BE38*Conversions!AL$14+'Federal Appliances'!CE38*Conversions!AL$15)/Conversions!$B$9</f>
        <v>650000.21126760507</v>
      </c>
      <c r="DF38" s="55">
        <f>(BF38*Conversions!AM$14+'Federal Appliances'!CF38*Conversions!AM$15)/Conversions!$B$9</f>
        <v>614362.46478873224</v>
      </c>
    </row>
    <row r="39" spans="2:110">
      <c r="B39" s="25" t="s">
        <v>23</v>
      </c>
      <c r="C39" t="s">
        <v>193</v>
      </c>
      <c r="D39" s="21">
        <f>$C$6</f>
        <v>2.1000000000000001E-2</v>
      </c>
      <c r="E39" s="5">
        <v>2031</v>
      </c>
      <c r="F39" s="49">
        <v>12.9</v>
      </c>
      <c r="G39" s="51">
        <f t="shared" si="7"/>
        <v>2043.9</v>
      </c>
      <c r="H39" s="7">
        <v>1.9</v>
      </c>
      <c r="I39" s="7">
        <v>0</v>
      </c>
      <c r="J39" s="7">
        <v>0</v>
      </c>
      <c r="K39" s="7">
        <v>126</v>
      </c>
      <c r="L39" s="7">
        <v>0.3</v>
      </c>
      <c r="M39" s="7">
        <v>5.6</v>
      </c>
      <c r="N39" s="7">
        <v>0</v>
      </c>
      <c r="O39" s="7">
        <v>0</v>
      </c>
      <c r="P39" s="7">
        <v>352</v>
      </c>
      <c r="Q39" s="7">
        <v>0.7</v>
      </c>
      <c r="R39" s="7">
        <v>0.7</v>
      </c>
      <c r="S39" s="7">
        <v>0</v>
      </c>
      <c r="T39" s="7">
        <v>4.8</v>
      </c>
      <c r="U39" s="7">
        <v>0</v>
      </c>
      <c r="V39" s="7">
        <v>0</v>
      </c>
      <c r="W39" s="7">
        <v>7.3</v>
      </c>
      <c r="X39" s="7">
        <v>22.2</v>
      </c>
      <c r="Y39" s="45">
        <f t="shared" si="8"/>
        <v>4.7925420168067247E-3</v>
      </c>
      <c r="Z39" s="45">
        <f t="shared" si="8"/>
        <v>7.3264908748886179E-3</v>
      </c>
      <c r="AA39" s="46">
        <f t="shared" si="9"/>
        <v>1.1744966442953022E-2</v>
      </c>
      <c r="AB39" s="46">
        <f t="shared" si="9"/>
        <v>0</v>
      </c>
      <c r="AC39" s="46">
        <f t="shared" si="9"/>
        <v>0</v>
      </c>
      <c r="AD39" s="46">
        <f t="shared" si="9"/>
        <v>4.8091373609858729E-3</v>
      </c>
      <c r="AE39" s="46">
        <f t="shared" si="9"/>
        <v>5.9650617809970169E-3</v>
      </c>
      <c r="AF39" s="46">
        <f t="shared" si="9"/>
        <v>8.7064676616915443E-3</v>
      </c>
      <c r="AG39" s="54">
        <f t="shared" si="10"/>
        <v>0</v>
      </c>
      <c r="AH39" s="9">
        <f t="shared" ref="AH39:AP39" si="143">IF($E39&gt;AH$11,0,IF($G39&lt;AH$11,$AQ39,AG39+($BF39/($F39))))</f>
        <v>0</v>
      </c>
      <c r="AI39" s="9">
        <f t="shared" si="143"/>
        <v>0</v>
      </c>
      <c r="AJ39" s="9">
        <f t="shared" si="143"/>
        <v>0</v>
      </c>
      <c r="AK39" s="9">
        <f t="shared" si="143"/>
        <v>0</v>
      </c>
      <c r="AL39" s="9">
        <f t="shared" si="143"/>
        <v>0</v>
      </c>
      <c r="AM39" s="9">
        <f t="shared" si="143"/>
        <v>9116279.0697674416</v>
      </c>
      <c r="AN39" s="9">
        <f t="shared" si="143"/>
        <v>18232558.139534883</v>
      </c>
      <c r="AO39" s="9">
        <f t="shared" si="143"/>
        <v>27348837.209302325</v>
      </c>
      <c r="AP39" s="9">
        <f t="shared" si="143"/>
        <v>36465116.279069766</v>
      </c>
      <c r="AQ39" s="9">
        <f>IF(B39="No",0,D39*H39*Conversions!$B$4)</f>
        <v>39900000</v>
      </c>
      <c r="AR39" s="9">
        <f t="shared" si="108"/>
        <v>49016279.069767445</v>
      </c>
      <c r="AS39" s="9">
        <f t="shared" si="108"/>
        <v>58132558.139534891</v>
      </c>
      <c r="AT39" s="9">
        <f t="shared" ref="AT39:BE39" si="144">IF($AQ39=$BF39,$BF39,IF($G39&lt;AT$11,$BF39,IF(AS39+$BF39/$F39&gt;$BF39,$BF39,AS39+$BF39/$F39)))</f>
        <v>67248837.209302336</v>
      </c>
      <c r="AU39" s="9">
        <f t="shared" si="144"/>
        <v>76365116.279069781</v>
      </c>
      <c r="AV39" s="9">
        <f t="shared" si="144"/>
        <v>85481395.348837227</v>
      </c>
      <c r="AW39" s="9">
        <f t="shared" si="144"/>
        <v>94597674.418604672</v>
      </c>
      <c r="AX39" s="9">
        <f t="shared" si="144"/>
        <v>103713953.48837212</v>
      </c>
      <c r="AY39" s="9">
        <f t="shared" si="144"/>
        <v>112830232.55813956</v>
      </c>
      <c r="AZ39" s="9">
        <f t="shared" si="144"/>
        <v>117600000</v>
      </c>
      <c r="BA39" s="9">
        <f t="shared" si="144"/>
        <v>117600000</v>
      </c>
      <c r="BB39" s="9">
        <f t="shared" si="144"/>
        <v>117600000</v>
      </c>
      <c r="BC39" s="9">
        <f t="shared" si="144"/>
        <v>117600000</v>
      </c>
      <c r="BD39" s="9">
        <f t="shared" si="144"/>
        <v>117600000</v>
      </c>
      <c r="BE39" s="9">
        <f t="shared" si="144"/>
        <v>117600000</v>
      </c>
      <c r="BF39" s="55">
        <f>IF(B39="No",0,D39*M39*Conversions!$B$4)</f>
        <v>117600000</v>
      </c>
      <c r="BG39" s="54">
        <f t="shared" si="13"/>
        <v>0</v>
      </c>
      <c r="BH39" s="9">
        <f t="shared" ref="BH39:BP39" si="145">IF($E39&gt;BH$11,0,IF($G39&lt;BH$11,$BQ39,BG39+($CF39/($F39))))</f>
        <v>0</v>
      </c>
      <c r="BI39" s="9">
        <f t="shared" si="145"/>
        <v>0</v>
      </c>
      <c r="BJ39" s="9">
        <f t="shared" si="145"/>
        <v>0</v>
      </c>
      <c r="BK39" s="9">
        <f t="shared" si="145"/>
        <v>0</v>
      </c>
      <c r="BL39" s="9">
        <f t="shared" si="145"/>
        <v>0</v>
      </c>
      <c r="BM39" s="9">
        <f t="shared" si="145"/>
        <v>0</v>
      </c>
      <c r="BN39" s="9">
        <f t="shared" si="145"/>
        <v>0</v>
      </c>
      <c r="BO39" s="9">
        <f t="shared" si="145"/>
        <v>0</v>
      </c>
      <c r="BP39" s="9">
        <f t="shared" si="145"/>
        <v>0</v>
      </c>
      <c r="BQ39" s="9">
        <f>IF(B39="No",0,D39*I39*Conversions!$B$8)</f>
        <v>0</v>
      </c>
      <c r="BR39" s="9">
        <f t="shared" ref="BR39:BS39" si="146">IF($BQ39=$CF39,$CF39,IF($G39&lt;BR$11,$CF39,IF(BQ39+$CF39/$F39&gt;$CF39,$CF39,BQ39+$CF39/$F39)))</f>
        <v>0</v>
      </c>
      <c r="BS39" s="9">
        <f t="shared" si="146"/>
        <v>0</v>
      </c>
      <c r="BT39" s="9">
        <f t="shared" ref="BT39:CE39" si="147">IF($BQ39=$CF39,$CF39,IF($G39&lt;BT$11,$CF39,IF(BS39+$CF39/$F39&gt;$CF39,$CF39,BS39+$CF39/$F39)))</f>
        <v>0</v>
      </c>
      <c r="BU39" s="9">
        <f t="shared" si="147"/>
        <v>0</v>
      </c>
      <c r="BV39" s="9">
        <f t="shared" si="147"/>
        <v>0</v>
      </c>
      <c r="BW39" s="9">
        <f t="shared" si="147"/>
        <v>0</v>
      </c>
      <c r="BX39" s="9">
        <f t="shared" si="147"/>
        <v>0</v>
      </c>
      <c r="BY39" s="9">
        <f t="shared" si="147"/>
        <v>0</v>
      </c>
      <c r="BZ39" s="9">
        <f t="shared" si="147"/>
        <v>0</v>
      </c>
      <c r="CA39" s="9">
        <f t="shared" si="147"/>
        <v>0</v>
      </c>
      <c r="CB39" s="9">
        <f t="shared" si="147"/>
        <v>0</v>
      </c>
      <c r="CC39" s="9">
        <f t="shared" si="147"/>
        <v>0</v>
      </c>
      <c r="CD39" s="9">
        <f t="shared" si="147"/>
        <v>0</v>
      </c>
      <c r="CE39" s="9">
        <f t="shared" si="147"/>
        <v>0</v>
      </c>
      <c r="CF39" s="55">
        <f>IF(B39="No",0,D39*N39*Conversions!$B$8)</f>
        <v>0</v>
      </c>
      <c r="CG39" s="54">
        <f>(AG39*Conversions!N$14+'Federal Appliances'!BG39*Conversions!N$15)/Conversions!$B$9</f>
        <v>0</v>
      </c>
      <c r="CH39" s="9">
        <f>(AH39*Conversions!O$14+'Federal Appliances'!BH39*Conversions!O$15)/Conversions!$B$9</f>
        <v>0</v>
      </c>
      <c r="CI39" s="9">
        <f>(AI39*Conversions!P$14+'Federal Appliances'!BI39*Conversions!P$15)/Conversions!$B$9</f>
        <v>0</v>
      </c>
      <c r="CJ39" s="9">
        <f>(AJ39*Conversions!Q$14+'Federal Appliances'!BJ39*Conversions!Q$15)/Conversions!$B$9</f>
        <v>0</v>
      </c>
      <c r="CK39" s="9">
        <f>(AK39*Conversions!R$14+'Federal Appliances'!BK39*Conversions!R$15)/Conversions!$B$9</f>
        <v>0</v>
      </c>
      <c r="CL39" s="9">
        <f>(AL39*Conversions!S$14+'Federal Appliances'!BL39*Conversions!S$15)/Conversions!$B$9</f>
        <v>0</v>
      </c>
      <c r="CM39" s="9">
        <f>(AM39*Conversions!T$14+'Federal Appliances'!BM39*Conversions!T$15)/Conversions!$B$9</f>
        <v>4542.7317392728455</v>
      </c>
      <c r="CN39" s="9">
        <f>(AN39*Conversions!U$14+'Federal Appliances'!BN39*Conversions!U$15)/Conversions!$B$9</f>
        <v>8772.171634457909</v>
      </c>
      <c r="CO39" s="9">
        <f>(AO39*Conversions!V$14+'Federal Appliances'!BO39*Conversions!V$15)/Conversions!$B$9</f>
        <v>12688.319685555191</v>
      </c>
      <c r="CP39" s="9">
        <f>(AP39*Conversions!W$14+'Federal Appliances'!BP39*Conversions!W$15)/Conversions!$B$9</f>
        <v>16291.175892564686</v>
      </c>
      <c r="CQ39" s="9">
        <f>(AQ39*Conversions!X$14+'Federal Appliances'!BQ39*Conversions!X$15)/Conversions!$B$9</f>
        <v>17140.140845070418</v>
      </c>
      <c r="CR39" s="9">
        <f>(AR39*Conversions!Y$14+'Federal Appliances'!BR39*Conversions!Y$15)/Conversions!$B$9</f>
        <v>20214.037340320989</v>
      </c>
      <c r="CS39" s="9">
        <f>(AS39*Conversions!Z$14+'Federal Appliances'!BS39*Conversions!Z$15)/Conversions!$B$9</f>
        <v>22974.641991483779</v>
      </c>
      <c r="CT39" s="9">
        <f>(AT39*Conversions!AA$14+'Federal Appliances'!BT39*Conversions!AA$15)/Conversions!$B$9</f>
        <v>25421.954798558785</v>
      </c>
      <c r="CU39" s="9">
        <f>(AU39*Conversions!AB$14+'Federal Appliances'!BU39*Conversions!AB$15)/Conversions!$B$9</f>
        <v>27555.975761546008</v>
      </c>
      <c r="CV39" s="9">
        <f>(AV39*Conversions!AC$14+'Federal Appliances'!BV39*Conversions!AC$15)/Conversions!$B$9</f>
        <v>29376.70488044545</v>
      </c>
      <c r="CW39" s="9">
        <f>(AW39*Conversions!AD$14+'Federal Appliances'!BW39*Conversions!AD$15)/Conversions!$B$9</f>
        <v>30884.142155257105</v>
      </c>
      <c r="CX39" s="9">
        <f>(AX39*Conversions!AE$14+'Federal Appliances'!BX39*Conversions!AE$15)/Conversions!$B$9</f>
        <v>32078.287585980983</v>
      </c>
      <c r="CY39" s="9">
        <f>(AY39*Conversions!AF$14+'Federal Appliances'!BY39*Conversions!AF$15)/Conversions!$B$9</f>
        <v>32959.14117261707</v>
      </c>
      <c r="CZ39" s="9">
        <f>(AZ39*Conversions!AG$14+'Federal Appliances'!BZ39*Conversions!AG$15)/Conversions!$B$9</f>
        <v>32331.718309859116</v>
      </c>
      <c r="DA39" s="9">
        <f>(BA39*Conversions!AH$14+'Federal Appliances'!CA39*Conversions!AH$15)/Conversions!$B$9</f>
        <v>30310.985915492918</v>
      </c>
      <c r="DB39" s="9">
        <f>(BB39*Conversions!AI$14+'Federal Appliances'!CB39*Conversions!AI$15)/Conversions!$B$9</f>
        <v>28290.25352112672</v>
      </c>
      <c r="DC39" s="9">
        <f>(BC39*Conversions!AJ$14+'Federal Appliances'!CC39*Conversions!AJ$15)/Conversions!$B$9</f>
        <v>26269.521126760523</v>
      </c>
      <c r="DD39" s="9">
        <f>(BD39*Conversions!AK$14+'Federal Appliances'!CD39*Conversions!AK$15)/Conversions!$B$9</f>
        <v>24248.788732394325</v>
      </c>
      <c r="DE39" s="9">
        <f>(BE39*Conversions!AL$14+'Federal Appliances'!CE39*Conversions!AL$15)/Conversions!$B$9</f>
        <v>22228.056338028135</v>
      </c>
      <c r="DF39" s="55">
        <f>(BF39*Conversions!AM$14+'Federal Appliances'!CF39*Conversions!AM$15)/Conversions!$B$9</f>
        <v>20207.32394366197</v>
      </c>
    </row>
    <row r="40" spans="2:110">
      <c r="B40" s="25" t="s">
        <v>23</v>
      </c>
      <c r="C40" t="s">
        <v>194</v>
      </c>
      <c r="D40" s="21">
        <f t="shared" ref="D40:D58" si="148">$C$6</f>
        <v>2.1000000000000001E-2</v>
      </c>
      <c r="E40" s="5">
        <v>2026</v>
      </c>
      <c r="F40" s="49">
        <v>8.5</v>
      </c>
      <c r="G40" s="51">
        <f t="shared" si="7"/>
        <v>2034.5</v>
      </c>
      <c r="H40" s="7">
        <v>1.4</v>
      </c>
      <c r="I40" s="7">
        <v>0</v>
      </c>
      <c r="J40" s="7">
        <v>0</v>
      </c>
      <c r="K40" s="7">
        <v>146</v>
      </c>
      <c r="L40" s="7">
        <v>0.2</v>
      </c>
      <c r="M40" s="7">
        <v>1.4</v>
      </c>
      <c r="N40" s="7">
        <v>0</v>
      </c>
      <c r="O40" s="7">
        <v>0</v>
      </c>
      <c r="P40" s="7">
        <v>138</v>
      </c>
      <c r="Q40" s="7">
        <v>0.2</v>
      </c>
      <c r="R40" s="7">
        <v>0.3</v>
      </c>
      <c r="S40" s="7">
        <v>0</v>
      </c>
      <c r="T40" s="7">
        <v>3</v>
      </c>
      <c r="U40" s="7">
        <v>0.1</v>
      </c>
      <c r="V40" s="7">
        <v>0.2</v>
      </c>
      <c r="W40" s="7">
        <v>3.2</v>
      </c>
      <c r="X40" s="7">
        <v>9</v>
      </c>
      <c r="Y40" s="45">
        <f t="shared" si="8"/>
        <v>2.100840336134455E-3</v>
      </c>
      <c r="Z40" s="45">
        <f t="shared" si="8"/>
        <v>2.9701990033332232E-3</v>
      </c>
      <c r="AA40" s="46">
        <f t="shared" si="9"/>
        <v>2.9362416107382556E-3</v>
      </c>
      <c r="AB40" s="46">
        <f t="shared" si="9"/>
        <v>0</v>
      </c>
      <c r="AC40" s="46">
        <f t="shared" si="9"/>
        <v>0</v>
      </c>
      <c r="AD40" s="46">
        <f t="shared" si="9"/>
        <v>1.8854004426592343E-3</v>
      </c>
      <c r="AE40" s="46">
        <f t="shared" si="9"/>
        <v>1.7043033659991478E-3</v>
      </c>
      <c r="AF40" s="46">
        <f t="shared" si="9"/>
        <v>3.7313432835820903E-3</v>
      </c>
      <c r="AG40" s="54">
        <f t="shared" si="10"/>
        <v>0</v>
      </c>
      <c r="AH40" s="9">
        <f t="shared" ref="AH40:AP40" si="149">IF($E40&gt;AH$11,0,IF($G40&lt;AH$11,$AQ40,AG40+($BF40/($F40))))</f>
        <v>3458823.5294117648</v>
      </c>
      <c r="AI40" s="9">
        <f t="shared" si="149"/>
        <v>6917647.0588235296</v>
      </c>
      <c r="AJ40" s="9">
        <f t="shared" si="149"/>
        <v>10376470.588235294</v>
      </c>
      <c r="AK40" s="9">
        <f t="shared" si="149"/>
        <v>13835294.117647059</v>
      </c>
      <c r="AL40" s="9">
        <f t="shared" si="149"/>
        <v>17294117.647058822</v>
      </c>
      <c r="AM40" s="9">
        <f t="shared" si="149"/>
        <v>20752941.176470585</v>
      </c>
      <c r="AN40" s="9">
        <f t="shared" si="149"/>
        <v>24211764.705882348</v>
      </c>
      <c r="AO40" s="9">
        <f t="shared" si="149"/>
        <v>27670588.235294111</v>
      </c>
      <c r="AP40" s="9">
        <f t="shared" si="149"/>
        <v>31129411.764705874</v>
      </c>
      <c r="AQ40" s="9">
        <f>IF(B40="No",0,D40*H40*Conversions!$B$4)</f>
        <v>29400000</v>
      </c>
      <c r="AR40" s="9">
        <f t="shared" si="108"/>
        <v>29400000</v>
      </c>
      <c r="AS40" s="9">
        <f t="shared" si="108"/>
        <v>29400000</v>
      </c>
      <c r="AT40" s="9">
        <f t="shared" ref="AT40:BE40" si="150">IF($AQ40=$BF40,$BF40,IF($G40&lt;AT$11,$BF40,IF(AS40+$BF40/$F40&gt;$BF40,$BF40,AS40+$BF40/$F40)))</f>
        <v>29400000</v>
      </c>
      <c r="AU40" s="9">
        <f t="shared" si="150"/>
        <v>29400000</v>
      </c>
      <c r="AV40" s="9">
        <f t="shared" si="150"/>
        <v>29400000</v>
      </c>
      <c r="AW40" s="9">
        <f t="shared" si="150"/>
        <v>29400000</v>
      </c>
      <c r="AX40" s="9">
        <f t="shared" si="150"/>
        <v>29400000</v>
      </c>
      <c r="AY40" s="9">
        <f t="shared" si="150"/>
        <v>29400000</v>
      </c>
      <c r="AZ40" s="9">
        <f t="shared" si="150"/>
        <v>29400000</v>
      </c>
      <c r="BA40" s="9">
        <f t="shared" si="150"/>
        <v>29400000</v>
      </c>
      <c r="BB40" s="9">
        <f t="shared" si="150"/>
        <v>29400000</v>
      </c>
      <c r="BC40" s="9">
        <f t="shared" si="150"/>
        <v>29400000</v>
      </c>
      <c r="BD40" s="9">
        <f t="shared" si="150"/>
        <v>29400000</v>
      </c>
      <c r="BE40" s="9">
        <f t="shared" si="150"/>
        <v>29400000</v>
      </c>
      <c r="BF40" s="55">
        <f>IF(B40="No",0,D40*M40*Conversions!$B$4)</f>
        <v>29400000</v>
      </c>
      <c r="BG40" s="54">
        <f t="shared" si="13"/>
        <v>0</v>
      </c>
      <c r="BH40" s="9">
        <f t="shared" ref="BH40:BP40" si="151">IF($E40&gt;BH$11,0,IF($G40&lt;BH$11,$BQ40,BG40+($CF40/($F40))))</f>
        <v>0</v>
      </c>
      <c r="BI40" s="9">
        <f t="shared" si="151"/>
        <v>0</v>
      </c>
      <c r="BJ40" s="9">
        <f t="shared" si="151"/>
        <v>0</v>
      </c>
      <c r="BK40" s="9">
        <f t="shared" si="151"/>
        <v>0</v>
      </c>
      <c r="BL40" s="9">
        <f t="shared" si="151"/>
        <v>0</v>
      </c>
      <c r="BM40" s="9">
        <f t="shared" si="151"/>
        <v>0</v>
      </c>
      <c r="BN40" s="9">
        <f t="shared" si="151"/>
        <v>0</v>
      </c>
      <c r="BO40" s="9">
        <f t="shared" si="151"/>
        <v>0</v>
      </c>
      <c r="BP40" s="9">
        <f t="shared" si="151"/>
        <v>0</v>
      </c>
      <c r="BQ40" s="9">
        <f>IF(B40="No",0,D40*I40*Conversions!$B$8)</f>
        <v>0</v>
      </c>
      <c r="BR40" s="9">
        <f t="shared" ref="BR40:BS40" si="152">IF($BQ40=$CF40,$CF40,IF($G40&lt;BR$11,$CF40,IF(BQ40+$CF40/$F40&gt;$CF40,$CF40,BQ40+$CF40/$F40)))</f>
        <v>0</v>
      </c>
      <c r="BS40" s="9">
        <f t="shared" si="152"/>
        <v>0</v>
      </c>
      <c r="BT40" s="9">
        <f t="shared" ref="BT40:CE40" si="153">IF($BQ40=$CF40,$CF40,IF($G40&lt;BT$11,$CF40,IF(BS40+$CF40/$F40&gt;$CF40,$CF40,BS40+$CF40/$F40)))</f>
        <v>0</v>
      </c>
      <c r="BU40" s="9">
        <f t="shared" si="153"/>
        <v>0</v>
      </c>
      <c r="BV40" s="9">
        <f t="shared" si="153"/>
        <v>0</v>
      </c>
      <c r="BW40" s="9">
        <f t="shared" si="153"/>
        <v>0</v>
      </c>
      <c r="BX40" s="9">
        <f t="shared" si="153"/>
        <v>0</v>
      </c>
      <c r="BY40" s="9">
        <f t="shared" si="153"/>
        <v>0</v>
      </c>
      <c r="BZ40" s="9">
        <f t="shared" si="153"/>
        <v>0</v>
      </c>
      <c r="CA40" s="9">
        <f t="shared" si="153"/>
        <v>0</v>
      </c>
      <c r="CB40" s="9">
        <f t="shared" si="153"/>
        <v>0</v>
      </c>
      <c r="CC40" s="9">
        <f t="shared" si="153"/>
        <v>0</v>
      </c>
      <c r="CD40" s="9">
        <f t="shared" si="153"/>
        <v>0</v>
      </c>
      <c r="CE40" s="9">
        <f t="shared" si="153"/>
        <v>0</v>
      </c>
      <c r="CF40" s="55">
        <f>IF(B40="No",0,D40*N40*Conversions!$B$8)</f>
        <v>0</v>
      </c>
      <c r="CG40" s="54">
        <f>(AG40*Conversions!N$14+'Federal Appliances'!BG40*Conversions!N$15)/Conversions!$B$9</f>
        <v>0</v>
      </c>
      <c r="CH40" s="9">
        <f>(AH40*Conversions!O$14+'Federal Appliances'!BH40*Conversions!O$15)/Conversions!$B$9</f>
        <v>1949.4124275062136</v>
      </c>
      <c r="CI40" s="9">
        <f>(AI40*Conversions!P$14+'Federal Appliances'!BI40*Conversions!P$15)/Conversions!$B$9</f>
        <v>3815.6182270091131</v>
      </c>
      <c r="CJ40" s="9">
        <f>(AJ40*Conversions!Q$14+'Federal Appliances'!BJ40*Conversions!Q$15)/Conversions!$B$9</f>
        <v>5598.617398508698</v>
      </c>
      <c r="CK40" s="9">
        <f>(AK40*Conversions!R$14+'Federal Appliances'!BK40*Conversions!R$15)/Conversions!$B$9</f>
        <v>7298.4099420049688</v>
      </c>
      <c r="CL40" s="9">
        <f>(AL40*Conversions!S$14+'Federal Appliances'!BL40*Conversions!S$15)/Conversions!$B$9</f>
        <v>8914.9958574979264</v>
      </c>
      <c r="CM40" s="9">
        <f>(AM40*Conversions!T$14+'Federal Appliances'!BM40*Conversions!T$15)/Conversions!$B$9</f>
        <v>10341.395194697594</v>
      </c>
      <c r="CN40" s="9">
        <f>(AN40*Conversions!U$14+'Federal Appliances'!BN40*Conversions!U$15)/Conversions!$B$9</f>
        <v>11648.927920463957</v>
      </c>
      <c r="CO40" s="9">
        <f>(AO40*Conversions!V$14+'Federal Appliances'!BO40*Conversions!V$15)/Conversions!$B$9</f>
        <v>12837.594034797014</v>
      </c>
      <c r="CP40" s="9">
        <f>(AP40*Conversions!W$14+'Federal Appliances'!BP40*Conversions!W$15)/Conversions!$B$9</f>
        <v>13907.393537696762</v>
      </c>
      <c r="CQ40" s="9">
        <f>(AQ40*Conversions!X$14+'Federal Appliances'!BQ40*Conversions!X$15)/Conversions!$B$9</f>
        <v>12629.57746478873</v>
      </c>
      <c r="CR40" s="9">
        <f>(AR40*Conversions!Y$14+'Federal Appliances'!BR40*Conversions!Y$15)/Conversions!$B$9</f>
        <v>12124.394366197179</v>
      </c>
      <c r="CS40" s="9">
        <f>(AS40*Conversions!Z$14+'Federal Appliances'!BS40*Conversions!Z$15)/Conversions!$B$9</f>
        <v>11619.211267605629</v>
      </c>
      <c r="CT40" s="9">
        <f>(AT40*Conversions!AA$14+'Federal Appliances'!BT40*Conversions!AA$15)/Conversions!$B$9</f>
        <v>11114.02816901408</v>
      </c>
      <c r="CU40" s="9">
        <f>(AU40*Conversions!AB$14+'Federal Appliances'!BU40*Conversions!AB$15)/Conversions!$B$9</f>
        <v>10608.845070422529</v>
      </c>
      <c r="CV40" s="9">
        <f>(AV40*Conversions!AC$14+'Federal Appliances'!BV40*Conversions!AC$15)/Conversions!$B$9</f>
        <v>10103.661971830979</v>
      </c>
      <c r="CW40" s="9">
        <f>(AW40*Conversions!AD$14+'Federal Appliances'!BW40*Conversions!AD$15)/Conversions!$B$9</f>
        <v>9598.47887323943</v>
      </c>
      <c r="CX40" s="9">
        <f>(AX40*Conversions!AE$14+'Federal Appliances'!BX40*Conversions!AE$15)/Conversions!$B$9</f>
        <v>9093.2957746478787</v>
      </c>
      <c r="CY40" s="9">
        <f>(AY40*Conversions!AF$14+'Federal Appliances'!BY40*Conversions!AF$15)/Conversions!$B$9</f>
        <v>8588.1126760563293</v>
      </c>
      <c r="CZ40" s="9">
        <f>(AZ40*Conversions!AG$14+'Federal Appliances'!BZ40*Conversions!AG$15)/Conversions!$B$9</f>
        <v>8082.929577464779</v>
      </c>
      <c r="DA40" s="9">
        <f>(BA40*Conversions!AH$14+'Federal Appliances'!CA40*Conversions!AH$15)/Conversions!$B$9</f>
        <v>7577.7464788732295</v>
      </c>
      <c r="DB40" s="9">
        <f>(BB40*Conversions!AI$14+'Federal Appliances'!CB40*Conversions!AI$15)/Conversions!$B$9</f>
        <v>7072.5633802816801</v>
      </c>
      <c r="DC40" s="9">
        <f>(BC40*Conversions!AJ$14+'Federal Appliances'!CC40*Conversions!AJ$15)/Conversions!$B$9</f>
        <v>6567.3802816901307</v>
      </c>
      <c r="DD40" s="9">
        <f>(BD40*Conversions!AK$14+'Federal Appliances'!CD40*Conversions!AK$15)/Conversions!$B$9</f>
        <v>6062.1971830985813</v>
      </c>
      <c r="DE40" s="9">
        <f>(BE40*Conversions!AL$14+'Federal Appliances'!CE40*Conversions!AL$15)/Conversions!$B$9</f>
        <v>5557.0140845070337</v>
      </c>
      <c r="DF40" s="55">
        <f>(BF40*Conversions!AM$14+'Federal Appliances'!CF40*Conversions!AM$15)/Conversions!$B$9</f>
        <v>5051.8309859154924</v>
      </c>
    </row>
    <row r="41" spans="2:110">
      <c r="B41" s="25" t="s">
        <v>23</v>
      </c>
      <c r="C41" t="s">
        <v>195</v>
      </c>
      <c r="D41" s="21">
        <f t="shared" si="148"/>
        <v>2.1000000000000001E-2</v>
      </c>
      <c r="E41" s="5">
        <v>2027</v>
      </c>
      <c r="F41" s="49">
        <v>13.4</v>
      </c>
      <c r="G41" s="51">
        <f t="shared" si="7"/>
        <v>2040.4</v>
      </c>
      <c r="H41" s="7">
        <v>0.3</v>
      </c>
      <c r="I41" s="7">
        <v>0</v>
      </c>
      <c r="J41" s="7">
        <v>0</v>
      </c>
      <c r="K41" s="7">
        <v>29</v>
      </c>
      <c r="L41" s="7">
        <v>0.04</v>
      </c>
      <c r="M41" s="7">
        <v>0.5</v>
      </c>
      <c r="N41" s="7">
        <v>0</v>
      </c>
      <c r="O41" s="7">
        <v>0</v>
      </c>
      <c r="P41" s="7">
        <v>43</v>
      </c>
      <c r="Q41" s="7">
        <v>0.1</v>
      </c>
      <c r="R41" s="7">
        <v>0.1</v>
      </c>
      <c r="S41" s="7">
        <v>0</v>
      </c>
      <c r="T41" s="7">
        <v>0.8</v>
      </c>
      <c r="U41" s="7">
        <v>0.02</v>
      </c>
      <c r="V41" s="7">
        <v>0.04</v>
      </c>
      <c r="W41" s="7">
        <v>0.8</v>
      </c>
      <c r="X41" s="7">
        <v>2.2999999999999998</v>
      </c>
      <c r="Y41" s="45">
        <f t="shared" si="8"/>
        <v>5.2521008403361375E-4</v>
      </c>
      <c r="Z41" s="45">
        <f t="shared" si="8"/>
        <v>7.590508564073793E-4</v>
      </c>
      <c r="AA41" s="46">
        <f t="shared" si="9"/>
        <v>1.0486577181208056E-3</v>
      </c>
      <c r="AB41" s="46">
        <f t="shared" si="9"/>
        <v>0</v>
      </c>
      <c r="AC41" s="46">
        <f t="shared" si="9"/>
        <v>0</v>
      </c>
      <c r="AD41" s="46">
        <f t="shared" si="9"/>
        <v>5.8747984807497886E-4</v>
      </c>
      <c r="AE41" s="46">
        <f t="shared" si="9"/>
        <v>8.5215168299957388E-4</v>
      </c>
      <c r="AF41" s="46">
        <f t="shared" si="9"/>
        <v>1.2437810945273636E-3</v>
      </c>
      <c r="AG41" s="54">
        <f t="shared" si="10"/>
        <v>0</v>
      </c>
      <c r="AH41" s="9">
        <f t="shared" ref="AH41:AP41" si="154">IF($E41&gt;AH$11,0,IF($G41&lt;AH$11,$AQ41,AG41+($BF41/($F41))))</f>
        <v>0</v>
      </c>
      <c r="AI41" s="9">
        <f t="shared" si="154"/>
        <v>783582.08955223882</v>
      </c>
      <c r="AJ41" s="9">
        <f t="shared" si="154"/>
        <v>1567164.1791044776</v>
      </c>
      <c r="AK41" s="9">
        <f t="shared" si="154"/>
        <v>2350746.2686567167</v>
      </c>
      <c r="AL41" s="9">
        <f t="shared" si="154"/>
        <v>3134328.3582089553</v>
      </c>
      <c r="AM41" s="9">
        <f t="shared" si="154"/>
        <v>3917910.4477611938</v>
      </c>
      <c r="AN41" s="9">
        <f t="shared" si="154"/>
        <v>4701492.5373134324</v>
      </c>
      <c r="AO41" s="9">
        <f t="shared" si="154"/>
        <v>5485074.626865671</v>
      </c>
      <c r="AP41" s="9">
        <f t="shared" si="154"/>
        <v>6268656.7164179096</v>
      </c>
      <c r="AQ41" s="9">
        <f>IF(B41="No",0,D41*H41*Conversions!$B$4)</f>
        <v>6300000</v>
      </c>
      <c r="AR41" s="9">
        <f t="shared" si="108"/>
        <v>7083582.0895522386</v>
      </c>
      <c r="AS41" s="9">
        <f t="shared" si="108"/>
        <v>7867164.1791044772</v>
      </c>
      <c r="AT41" s="9">
        <f t="shared" ref="AT41:BE41" si="155">IF($AQ41=$BF41,$BF41,IF($G41&lt;AT$11,$BF41,IF(AS41+$BF41/$F41&gt;$BF41,$BF41,AS41+$BF41/$F41)))</f>
        <v>8650746.2686567158</v>
      </c>
      <c r="AU41" s="9">
        <f t="shared" si="155"/>
        <v>9434328.3582089543</v>
      </c>
      <c r="AV41" s="9">
        <f t="shared" si="155"/>
        <v>10217910.447761193</v>
      </c>
      <c r="AW41" s="9">
        <f t="shared" si="155"/>
        <v>10500000</v>
      </c>
      <c r="AX41" s="9">
        <f t="shared" si="155"/>
        <v>10500000</v>
      </c>
      <c r="AY41" s="9">
        <f t="shared" si="155"/>
        <v>10500000</v>
      </c>
      <c r="AZ41" s="9">
        <f t="shared" si="155"/>
        <v>10500000</v>
      </c>
      <c r="BA41" s="9">
        <f t="shared" si="155"/>
        <v>10500000</v>
      </c>
      <c r="BB41" s="9">
        <f t="shared" si="155"/>
        <v>10500000</v>
      </c>
      <c r="BC41" s="9">
        <f t="shared" si="155"/>
        <v>10500000</v>
      </c>
      <c r="BD41" s="9">
        <f t="shared" si="155"/>
        <v>10500000</v>
      </c>
      <c r="BE41" s="9">
        <f t="shared" si="155"/>
        <v>10500000</v>
      </c>
      <c r="BF41" s="55">
        <f>IF(B41="No",0,D41*M41*Conversions!$B$4)</f>
        <v>10500000</v>
      </c>
      <c r="BG41" s="54">
        <f t="shared" si="13"/>
        <v>0</v>
      </c>
      <c r="BH41" s="9">
        <f t="shared" ref="BH41:BP41" si="156">IF($E41&gt;BH$11,0,IF($G41&lt;BH$11,$BQ41,BG41+($CF41/($F41))))</f>
        <v>0</v>
      </c>
      <c r="BI41" s="9">
        <f t="shared" si="156"/>
        <v>0</v>
      </c>
      <c r="BJ41" s="9">
        <f t="shared" si="156"/>
        <v>0</v>
      </c>
      <c r="BK41" s="9">
        <f t="shared" si="156"/>
        <v>0</v>
      </c>
      <c r="BL41" s="9">
        <f t="shared" si="156"/>
        <v>0</v>
      </c>
      <c r="BM41" s="9">
        <f t="shared" si="156"/>
        <v>0</v>
      </c>
      <c r="BN41" s="9">
        <f t="shared" si="156"/>
        <v>0</v>
      </c>
      <c r="BO41" s="9">
        <f t="shared" si="156"/>
        <v>0</v>
      </c>
      <c r="BP41" s="9">
        <f t="shared" si="156"/>
        <v>0</v>
      </c>
      <c r="BQ41" s="9">
        <f>IF(B41="No",0,D41*I41*Conversions!$B$8)</f>
        <v>0</v>
      </c>
      <c r="BR41" s="9">
        <f t="shared" ref="BR41:BS41" si="157">IF($BQ41=$CF41,$CF41,IF($G41&lt;BR$11,$CF41,IF(BQ41+$CF41/$F41&gt;$CF41,$CF41,BQ41+$CF41/$F41)))</f>
        <v>0</v>
      </c>
      <c r="BS41" s="9">
        <f t="shared" si="157"/>
        <v>0</v>
      </c>
      <c r="BT41" s="9">
        <f t="shared" ref="BT41:CE41" si="158">IF($BQ41=$CF41,$CF41,IF($G41&lt;BT$11,$CF41,IF(BS41+$CF41/$F41&gt;$CF41,$CF41,BS41+$CF41/$F41)))</f>
        <v>0</v>
      </c>
      <c r="BU41" s="9">
        <f t="shared" si="158"/>
        <v>0</v>
      </c>
      <c r="BV41" s="9">
        <f t="shared" si="158"/>
        <v>0</v>
      </c>
      <c r="BW41" s="9">
        <f t="shared" si="158"/>
        <v>0</v>
      </c>
      <c r="BX41" s="9">
        <f t="shared" si="158"/>
        <v>0</v>
      </c>
      <c r="BY41" s="9">
        <f t="shared" si="158"/>
        <v>0</v>
      </c>
      <c r="BZ41" s="9">
        <f t="shared" si="158"/>
        <v>0</v>
      </c>
      <c r="CA41" s="9">
        <f t="shared" si="158"/>
        <v>0</v>
      </c>
      <c r="CB41" s="9">
        <f t="shared" si="158"/>
        <v>0</v>
      </c>
      <c r="CC41" s="9">
        <f t="shared" si="158"/>
        <v>0</v>
      </c>
      <c r="CD41" s="9">
        <f t="shared" si="158"/>
        <v>0</v>
      </c>
      <c r="CE41" s="9">
        <f t="shared" si="158"/>
        <v>0</v>
      </c>
      <c r="CF41" s="55">
        <f>IF(B41="No",0,D41*N41*Conversions!$B$8)</f>
        <v>0</v>
      </c>
      <c r="CG41" s="54">
        <f>(AG41*Conversions!N$14+'Federal Appliances'!BG41*Conversions!N$15)/Conversions!$B$9</f>
        <v>0</v>
      </c>
      <c r="CH41" s="9">
        <f>(AH41*Conversions!O$14+'Federal Appliances'!BH41*Conversions!O$15)/Conversions!$B$9</f>
        <v>0</v>
      </c>
      <c r="CI41" s="9">
        <f>(AI41*Conversions!P$14+'Federal Appliances'!BI41*Conversions!P$15)/Conversions!$B$9</f>
        <v>432.20622240908125</v>
      </c>
      <c r="CJ41" s="9">
        <f>(AJ41*Conversions!Q$14+'Federal Appliances'!BJ41*Conversions!Q$15)/Conversions!$B$9</f>
        <v>845.56232919907472</v>
      </c>
      <c r="CK41" s="9">
        <f>(AK41*Conversions!R$14+'Federal Appliances'!BK41*Conversions!R$15)/Conversions!$B$9</f>
        <v>1240.0683203699807</v>
      </c>
      <c r="CL41" s="9">
        <f>(AL41*Conversions!S$14+'Federal Appliances'!BL41*Conversions!S$15)/Conversions!$B$9</f>
        <v>1615.7241959217995</v>
      </c>
      <c r="CM41" s="9">
        <f>(AM41*Conversions!T$14+'Federal Appliances'!BM41*Conversions!T$15)/Conversions!$B$9</f>
        <v>1952.3334034055074</v>
      </c>
      <c r="CN41" s="9">
        <f>(AN41*Conversions!U$14+'Federal Appliances'!BN41*Conversions!U$15)/Conversions!$B$9</f>
        <v>2262.0138742905187</v>
      </c>
      <c r="CO41" s="9">
        <f>(AO41*Conversions!V$14+'Federal Appliances'!BO41*Conversions!V$15)/Conversions!$B$9</f>
        <v>2544.7656085768331</v>
      </c>
      <c r="CP41" s="9">
        <f>(AP41*Conversions!W$14+'Federal Appliances'!BP41*Conversions!W$15)/Conversions!$B$9</f>
        <v>2800.5886062644513</v>
      </c>
      <c r="CQ41" s="9">
        <f>(AQ41*Conversions!X$14+'Federal Appliances'!BQ41*Conversions!X$15)/Conversions!$B$9</f>
        <v>2706.3380281690129</v>
      </c>
      <c r="CR41" s="9">
        <f>(AR41*Conversions!Y$14+'Federal Appliances'!BR41*Conversions!Y$15)/Conversions!$B$9</f>
        <v>2921.2293462266121</v>
      </c>
      <c r="CS41" s="9">
        <f>(AS41*Conversions!Z$14+'Federal Appliances'!BS41*Conversions!Z$15)/Conversions!$B$9</f>
        <v>3109.1919276855147</v>
      </c>
      <c r="CT41" s="9">
        <f>(AT41*Conversions!AA$14+'Federal Appliances'!BT41*Conversions!AA$15)/Conversions!$B$9</f>
        <v>3270.2257725457198</v>
      </c>
      <c r="CU41" s="9">
        <f>(AU41*Conversions!AB$14+'Federal Appliances'!BU41*Conversions!AB$15)/Conversions!$B$9</f>
        <v>3404.3308808072293</v>
      </c>
      <c r="CV41" s="9">
        <f>(AV41*Conversions!AC$14+'Federal Appliances'!BV41*Conversions!AC$15)/Conversions!$B$9</f>
        <v>3511.5072524700413</v>
      </c>
      <c r="CW41" s="9">
        <f>(AW41*Conversions!AD$14+'Federal Appliances'!BW41*Conversions!AD$15)/Conversions!$B$9</f>
        <v>3428.0281690140819</v>
      </c>
      <c r="CX41" s="9">
        <f>(AX41*Conversions!AE$14+'Federal Appliances'!BX41*Conversions!AE$15)/Conversions!$B$9</f>
        <v>3247.6056338028138</v>
      </c>
      <c r="CY41" s="9">
        <f>(AY41*Conversions!AF$14+'Federal Appliances'!BY41*Conversions!AF$15)/Conversions!$B$9</f>
        <v>3067.1830985915462</v>
      </c>
      <c r="CZ41" s="9">
        <f>(AZ41*Conversions!AG$14+'Federal Appliances'!BZ41*Conversions!AG$15)/Conversions!$B$9</f>
        <v>2886.7605633802782</v>
      </c>
      <c r="DA41" s="9">
        <f>(BA41*Conversions!AH$14+'Federal Appliances'!CA41*Conversions!AH$15)/Conversions!$B$9</f>
        <v>2706.3380281690102</v>
      </c>
      <c r="DB41" s="9">
        <f>(BB41*Conversions!AI$14+'Federal Appliances'!CB41*Conversions!AI$15)/Conversions!$B$9</f>
        <v>2525.915492957743</v>
      </c>
      <c r="DC41" s="9">
        <f>(BC41*Conversions!AJ$14+'Federal Appliances'!CC41*Conversions!AJ$15)/Conversions!$B$9</f>
        <v>2345.4929577464754</v>
      </c>
      <c r="DD41" s="9">
        <f>(BD41*Conversions!AK$14+'Federal Appliances'!CD41*Conversions!AK$15)/Conversions!$B$9</f>
        <v>2165.0704225352079</v>
      </c>
      <c r="DE41" s="9">
        <f>(BE41*Conversions!AL$14+'Federal Appliances'!CE41*Conversions!AL$15)/Conversions!$B$9</f>
        <v>1984.6478873239405</v>
      </c>
      <c r="DF41" s="55">
        <f>(BF41*Conversions!AM$14+'Federal Appliances'!CF41*Conversions!AM$15)/Conversions!$B$9</f>
        <v>1804.2253521126759</v>
      </c>
    </row>
    <row r="42" spans="2:110">
      <c r="B42" s="25" t="s">
        <v>23</v>
      </c>
      <c r="C42" t="s">
        <v>196</v>
      </c>
      <c r="D42" s="21">
        <f t="shared" si="148"/>
        <v>2.1000000000000001E-2</v>
      </c>
      <c r="E42" s="5">
        <v>2029</v>
      </c>
      <c r="F42" s="49">
        <v>24.8</v>
      </c>
      <c r="G42" s="51">
        <f t="shared" si="7"/>
        <v>2053.8000000000002</v>
      </c>
      <c r="H42" s="7">
        <v>0</v>
      </c>
      <c r="I42" s="7">
        <v>9.9</v>
      </c>
      <c r="J42" s="7">
        <v>0</v>
      </c>
      <c r="K42" s="7">
        <v>91</v>
      </c>
      <c r="L42" s="7">
        <v>0</v>
      </c>
      <c r="M42" s="7">
        <v>0</v>
      </c>
      <c r="N42" s="7">
        <v>43</v>
      </c>
      <c r="O42" s="7">
        <v>0</v>
      </c>
      <c r="P42" s="7">
        <v>424</v>
      </c>
      <c r="Q42" s="7">
        <v>0</v>
      </c>
      <c r="R42" s="7">
        <v>0.4</v>
      </c>
      <c r="S42" s="7">
        <v>0</v>
      </c>
      <c r="T42" s="7">
        <v>4.2</v>
      </c>
      <c r="U42" s="7">
        <v>0.2</v>
      </c>
      <c r="V42" s="7">
        <v>0.2</v>
      </c>
      <c r="W42" s="7">
        <v>29</v>
      </c>
      <c r="X42" s="7">
        <v>28.9</v>
      </c>
      <c r="Y42" s="45">
        <f t="shared" si="8"/>
        <v>1.9038865546218496E-2</v>
      </c>
      <c r="Z42" s="45">
        <f t="shared" si="8"/>
        <v>9.5376390218144622E-3</v>
      </c>
      <c r="AA42" s="46">
        <f t="shared" si="9"/>
        <v>0</v>
      </c>
      <c r="AB42" s="46">
        <f t="shared" si="9"/>
        <v>4.7102639938657022E-2</v>
      </c>
      <c r="AC42" s="46">
        <f t="shared" si="9"/>
        <v>0</v>
      </c>
      <c r="AD42" s="46">
        <f t="shared" si="9"/>
        <v>5.7928245484602566E-3</v>
      </c>
      <c r="AE42" s="46">
        <f t="shared" si="9"/>
        <v>0</v>
      </c>
      <c r="AF42" s="46">
        <f t="shared" si="9"/>
        <v>4.9751243781094544E-3</v>
      </c>
      <c r="AG42" s="54">
        <f t="shared" si="10"/>
        <v>0</v>
      </c>
      <c r="AH42" s="9">
        <f t="shared" ref="AH42:AP42" si="159">IF($E42&gt;AH$11,0,IF($G42&lt;AH$11,$AQ42,AG42+($BF42/($F42))))</f>
        <v>0</v>
      </c>
      <c r="AI42" s="9">
        <f t="shared" si="159"/>
        <v>0</v>
      </c>
      <c r="AJ42" s="9">
        <f t="shared" si="159"/>
        <v>0</v>
      </c>
      <c r="AK42" s="9">
        <f t="shared" si="159"/>
        <v>0</v>
      </c>
      <c r="AL42" s="9">
        <f t="shared" si="159"/>
        <v>0</v>
      </c>
      <c r="AM42" s="9">
        <f t="shared" si="159"/>
        <v>0</v>
      </c>
      <c r="AN42" s="9">
        <f t="shared" si="159"/>
        <v>0</v>
      </c>
      <c r="AO42" s="9">
        <f t="shared" si="159"/>
        <v>0</v>
      </c>
      <c r="AP42" s="9">
        <f t="shared" si="159"/>
        <v>0</v>
      </c>
      <c r="AQ42" s="9">
        <f>IF(B42="No",0,D42*H42*Conversions!$B$4)</f>
        <v>0</v>
      </c>
      <c r="AR42" s="9">
        <f t="shared" si="108"/>
        <v>0</v>
      </c>
      <c r="AS42" s="9">
        <f t="shared" si="108"/>
        <v>0</v>
      </c>
      <c r="AT42" s="9">
        <f t="shared" ref="AT42:BE42" si="160">IF($AQ42=$BF42,$BF42,IF($G42&lt;AT$11,$BF42,IF(AS42+$BF42/$F42&gt;$BF42,$BF42,AS42+$BF42/$F42)))</f>
        <v>0</v>
      </c>
      <c r="AU42" s="9">
        <f t="shared" si="160"/>
        <v>0</v>
      </c>
      <c r="AV42" s="9">
        <f t="shared" si="160"/>
        <v>0</v>
      </c>
      <c r="AW42" s="9">
        <f t="shared" si="160"/>
        <v>0</v>
      </c>
      <c r="AX42" s="9">
        <f t="shared" si="160"/>
        <v>0</v>
      </c>
      <c r="AY42" s="9">
        <f t="shared" si="160"/>
        <v>0</v>
      </c>
      <c r="AZ42" s="9">
        <f t="shared" si="160"/>
        <v>0</v>
      </c>
      <c r="BA42" s="9">
        <f t="shared" si="160"/>
        <v>0</v>
      </c>
      <c r="BB42" s="9">
        <f t="shared" si="160"/>
        <v>0</v>
      </c>
      <c r="BC42" s="9">
        <f t="shared" si="160"/>
        <v>0</v>
      </c>
      <c r="BD42" s="9">
        <f t="shared" si="160"/>
        <v>0</v>
      </c>
      <c r="BE42" s="9">
        <f t="shared" si="160"/>
        <v>0</v>
      </c>
      <c r="BF42" s="55">
        <f>IF(B42="No",0,D42*M42*Conversions!$B$4)</f>
        <v>0</v>
      </c>
      <c r="BG42" s="54">
        <f t="shared" si="13"/>
        <v>0</v>
      </c>
      <c r="BH42" s="9">
        <f t="shared" ref="BH42:BP42" si="161">IF($E42&gt;BH$11,0,IF($G42&lt;BH$11,$BQ42,BG42+($CF42/($F42))))</f>
        <v>0</v>
      </c>
      <c r="BI42" s="9">
        <f t="shared" si="161"/>
        <v>0</v>
      </c>
      <c r="BJ42" s="9">
        <f t="shared" si="161"/>
        <v>0</v>
      </c>
      <c r="BK42" s="9">
        <f t="shared" si="161"/>
        <v>36411.290322580644</v>
      </c>
      <c r="BL42" s="9">
        <f t="shared" si="161"/>
        <v>72822.580645161288</v>
      </c>
      <c r="BM42" s="9">
        <f t="shared" si="161"/>
        <v>109233.87096774194</v>
      </c>
      <c r="BN42" s="9">
        <f t="shared" si="161"/>
        <v>145645.16129032258</v>
      </c>
      <c r="BO42" s="9">
        <f t="shared" si="161"/>
        <v>182056.45161290321</v>
      </c>
      <c r="BP42" s="9">
        <f t="shared" si="161"/>
        <v>218467.74193548385</v>
      </c>
      <c r="BQ42" s="9">
        <f>IF(B42="No",0,D42*I42*Conversions!$B$8)</f>
        <v>207900.00000000003</v>
      </c>
      <c r="BR42" s="9">
        <f t="shared" ref="BR42:BS42" si="162">IF($BQ42=$CF42,$CF42,IF($G42&lt;BR$11,$CF42,IF(BQ42+$CF42/$F42&gt;$CF42,$CF42,BQ42+$CF42/$F42)))</f>
        <v>244311.29032258067</v>
      </c>
      <c r="BS42" s="9">
        <f t="shared" si="162"/>
        <v>280722.58064516133</v>
      </c>
      <c r="BT42" s="9">
        <f t="shared" ref="BT42:CE42" si="163">IF($BQ42=$CF42,$CF42,IF($G42&lt;BT$11,$CF42,IF(BS42+$CF42/$F42&gt;$CF42,$CF42,BS42+$CF42/$F42)))</f>
        <v>317133.870967742</v>
      </c>
      <c r="BU42" s="9">
        <f t="shared" si="163"/>
        <v>353545.16129032266</v>
      </c>
      <c r="BV42" s="9">
        <f t="shared" si="163"/>
        <v>389956.45161290333</v>
      </c>
      <c r="BW42" s="9">
        <f t="shared" si="163"/>
        <v>426367.74193548399</v>
      </c>
      <c r="BX42" s="9">
        <f t="shared" si="163"/>
        <v>462779.03225806466</v>
      </c>
      <c r="BY42" s="9">
        <f t="shared" si="163"/>
        <v>499190.32258064533</v>
      </c>
      <c r="BZ42" s="9">
        <f t="shared" si="163"/>
        <v>535601.61290322593</v>
      </c>
      <c r="CA42" s="9">
        <f t="shared" si="163"/>
        <v>572012.90322580654</v>
      </c>
      <c r="CB42" s="9">
        <f t="shared" si="163"/>
        <v>608424.19354838715</v>
      </c>
      <c r="CC42" s="9">
        <f t="shared" si="163"/>
        <v>644835.48387096776</v>
      </c>
      <c r="CD42" s="9">
        <f t="shared" si="163"/>
        <v>681246.77419354836</v>
      </c>
      <c r="CE42" s="9">
        <f t="shared" si="163"/>
        <v>717658.06451612897</v>
      </c>
      <c r="CF42" s="55">
        <f>IF(B42="No",0,D42*N42*Conversions!$B$8)</f>
        <v>903000</v>
      </c>
      <c r="CG42" s="54">
        <f>(AG42*Conversions!N$14+'Federal Appliances'!BG42*Conversions!N$15)/Conversions!$B$9</f>
        <v>0</v>
      </c>
      <c r="CH42" s="9">
        <f>(AH42*Conversions!O$14+'Federal Appliances'!BH42*Conversions!O$15)/Conversions!$B$9</f>
        <v>0</v>
      </c>
      <c r="CI42" s="9">
        <f>(AI42*Conversions!P$14+'Federal Appliances'!BI42*Conversions!P$15)/Conversions!$B$9</f>
        <v>0</v>
      </c>
      <c r="CJ42" s="9">
        <f>(AJ42*Conversions!Q$14+'Federal Appliances'!BJ42*Conversions!Q$15)/Conversions!$B$9</f>
        <v>0</v>
      </c>
      <c r="CK42" s="9">
        <f>(AK42*Conversions!R$14+'Federal Appliances'!BK42*Conversions!R$15)/Conversions!$B$9</f>
        <v>2130.0604838709678</v>
      </c>
      <c r="CL42" s="9">
        <f>(AL42*Conversions!S$14+'Federal Appliances'!BL42*Conversions!S$15)/Conversions!$B$9</f>
        <v>4260.1209677419356</v>
      </c>
      <c r="CM42" s="9">
        <f>(AM42*Conversions!T$14+'Federal Appliances'!BM42*Conversions!T$15)/Conversions!$B$9</f>
        <v>6390.1814516129034</v>
      </c>
      <c r="CN42" s="9">
        <f>(AN42*Conversions!U$14+'Federal Appliances'!BN42*Conversions!U$15)/Conversions!$B$9</f>
        <v>8520.2419354838712</v>
      </c>
      <c r="CO42" s="9">
        <f>(AO42*Conversions!V$14+'Federal Appliances'!BO42*Conversions!V$15)/Conversions!$B$9</f>
        <v>10650.302419354837</v>
      </c>
      <c r="CP42" s="9">
        <f>(AP42*Conversions!W$14+'Federal Appliances'!BP42*Conversions!W$15)/Conversions!$B$9</f>
        <v>12780.362903225805</v>
      </c>
      <c r="CQ42" s="9">
        <f>(AQ42*Conversions!X$14+'Federal Appliances'!BQ42*Conversions!X$15)/Conversions!$B$9</f>
        <v>12162.150000000001</v>
      </c>
      <c r="CR42" s="9">
        <f>(AR42*Conversions!Y$14+'Federal Appliances'!BR42*Conversions!Y$15)/Conversions!$B$9</f>
        <v>14292.210483870967</v>
      </c>
      <c r="CS42" s="9">
        <f>(AS42*Conversions!Z$14+'Federal Appliances'!BS42*Conversions!Z$15)/Conversions!$B$9</f>
        <v>16422.270967741937</v>
      </c>
      <c r="CT42" s="9">
        <f>(AT42*Conversions!AA$14+'Federal Appliances'!BT42*Conversions!AA$15)/Conversions!$B$9</f>
        <v>18552.331451612907</v>
      </c>
      <c r="CU42" s="9">
        <f>(AU42*Conversions!AB$14+'Federal Appliances'!BU42*Conversions!AB$15)/Conversions!$B$9</f>
        <v>20682.391935483876</v>
      </c>
      <c r="CV42" s="9">
        <f>(AV42*Conversions!AC$14+'Federal Appliances'!BV42*Conversions!AC$15)/Conversions!$B$9</f>
        <v>22812.452419354846</v>
      </c>
      <c r="CW42" s="9">
        <f>(AW42*Conversions!AD$14+'Federal Appliances'!BW42*Conversions!AD$15)/Conversions!$B$9</f>
        <v>24942.512903225812</v>
      </c>
      <c r="CX42" s="9">
        <f>(AX42*Conversions!AE$14+'Federal Appliances'!BX42*Conversions!AE$15)/Conversions!$B$9</f>
        <v>27072.573387096782</v>
      </c>
      <c r="CY42" s="9">
        <f>(AY42*Conversions!AF$14+'Federal Appliances'!BY42*Conversions!AF$15)/Conversions!$B$9</f>
        <v>29202.633870967755</v>
      </c>
      <c r="CZ42" s="9">
        <f>(AZ42*Conversions!AG$14+'Federal Appliances'!BZ42*Conversions!AG$15)/Conversions!$B$9</f>
        <v>31332.694354838717</v>
      </c>
      <c r="DA42" s="9">
        <f>(BA42*Conversions!AH$14+'Federal Appliances'!CA42*Conversions!AH$15)/Conversions!$B$9</f>
        <v>33462.754838709683</v>
      </c>
      <c r="DB42" s="9">
        <f>(BB42*Conversions!AI$14+'Federal Appliances'!CB42*Conversions!AI$15)/Conversions!$B$9</f>
        <v>35592.815322580653</v>
      </c>
      <c r="DC42" s="9">
        <f>(BC42*Conversions!AJ$14+'Federal Appliances'!CC42*Conversions!AJ$15)/Conversions!$B$9</f>
        <v>37722.875806451608</v>
      </c>
      <c r="DD42" s="9">
        <f>(BD42*Conversions!AK$14+'Federal Appliances'!CD42*Conversions!AK$15)/Conversions!$B$9</f>
        <v>39852.936290322577</v>
      </c>
      <c r="DE42" s="9">
        <f>(BE42*Conversions!AL$14+'Federal Appliances'!CE42*Conversions!AL$15)/Conversions!$B$9</f>
        <v>41982.996774193547</v>
      </c>
      <c r="DF42" s="55">
        <f>(BF42*Conversions!AM$14+'Federal Appliances'!CF42*Conversions!AM$15)/Conversions!$B$9</f>
        <v>52825.5</v>
      </c>
    </row>
    <row r="43" spans="2:110">
      <c r="B43" s="25" t="s">
        <v>23</v>
      </c>
      <c r="C43" t="s">
        <v>197</v>
      </c>
      <c r="D43" s="21">
        <f t="shared" si="148"/>
        <v>2.1000000000000001E-2</v>
      </c>
      <c r="E43" s="5">
        <v>2026</v>
      </c>
      <c r="F43" s="49">
        <v>10.7</v>
      </c>
      <c r="G43" s="51">
        <f t="shared" si="7"/>
        <v>2036.7</v>
      </c>
      <c r="H43" s="7">
        <v>0.3</v>
      </c>
      <c r="I43" s="7">
        <v>2.7</v>
      </c>
      <c r="J43" s="7">
        <v>16.600000000000001</v>
      </c>
      <c r="K43" s="7">
        <v>278</v>
      </c>
      <c r="L43" s="7">
        <v>0.04</v>
      </c>
      <c r="M43" s="7">
        <v>0.3</v>
      </c>
      <c r="N43" s="7">
        <v>3.1</v>
      </c>
      <c r="O43" s="7">
        <v>18.7</v>
      </c>
      <c r="P43" s="7">
        <v>362</v>
      </c>
      <c r="Q43" s="7">
        <v>0.05</v>
      </c>
      <c r="R43" s="7">
        <v>0.1</v>
      </c>
      <c r="S43" s="7">
        <v>368</v>
      </c>
      <c r="T43" s="7">
        <v>6.5</v>
      </c>
      <c r="U43" s="7">
        <v>0.1</v>
      </c>
      <c r="V43" s="7">
        <v>0.1</v>
      </c>
      <c r="W43" s="7">
        <v>3.9</v>
      </c>
      <c r="X43" s="7">
        <v>5</v>
      </c>
      <c r="Y43" s="45">
        <f t="shared" si="8"/>
        <v>2.5603991596638664E-3</v>
      </c>
      <c r="Z43" s="45">
        <f t="shared" si="8"/>
        <v>1.6501105574073464E-3</v>
      </c>
      <c r="AA43" s="46">
        <f t="shared" si="9"/>
        <v>6.2919463087248329E-4</v>
      </c>
      <c r="AB43" s="46">
        <f t="shared" si="9"/>
        <v>3.3957717165078319E-3</v>
      </c>
      <c r="AC43" s="46">
        <f t="shared" si="9"/>
        <v>3.2482195587979844E-2</v>
      </c>
      <c r="AD43" s="46">
        <f t="shared" si="9"/>
        <v>4.9457605814684268E-3</v>
      </c>
      <c r="AE43" s="46">
        <f t="shared" si="9"/>
        <v>4.2607584149978694E-4</v>
      </c>
      <c r="AF43" s="46">
        <f t="shared" si="9"/>
        <v>1.2437810945273636E-3</v>
      </c>
      <c r="AG43" s="54">
        <f t="shared" si="10"/>
        <v>0</v>
      </c>
      <c r="AH43" s="9">
        <f t="shared" ref="AH43:AP43" si="164">IF($E43&gt;AH$11,0,IF($G43&lt;AH$11,$AQ43,AG43+($BF43/($F43))))</f>
        <v>588785.046728972</v>
      </c>
      <c r="AI43" s="9">
        <f t="shared" si="164"/>
        <v>1177570.093457944</v>
      </c>
      <c r="AJ43" s="9">
        <f t="shared" si="164"/>
        <v>1766355.1401869161</v>
      </c>
      <c r="AK43" s="9">
        <f t="shared" si="164"/>
        <v>2355140.186915888</v>
      </c>
      <c r="AL43" s="9">
        <f t="shared" si="164"/>
        <v>2943925.2336448599</v>
      </c>
      <c r="AM43" s="9">
        <f t="shared" si="164"/>
        <v>3532710.2803738317</v>
      </c>
      <c r="AN43" s="9">
        <f t="shared" si="164"/>
        <v>4121495.3271028036</v>
      </c>
      <c r="AO43" s="9">
        <f t="shared" si="164"/>
        <v>4710280.373831776</v>
      </c>
      <c r="AP43" s="9">
        <f t="shared" si="164"/>
        <v>5299065.4205607483</v>
      </c>
      <c r="AQ43" s="9">
        <f>IF(B43="No",0,D43*H43*Conversions!$B$4)</f>
        <v>6300000</v>
      </c>
      <c r="AR43" s="9">
        <f t="shared" si="108"/>
        <v>6300000</v>
      </c>
      <c r="AS43" s="9">
        <f t="shared" si="108"/>
        <v>6300000</v>
      </c>
      <c r="AT43" s="9">
        <f t="shared" ref="AT43:BE43" si="165">IF($AQ43=$BF43,$BF43,IF($G43&lt;AT$11,$BF43,IF(AS43+$BF43/$F43&gt;$BF43,$BF43,AS43+$BF43/$F43)))</f>
        <v>6300000</v>
      </c>
      <c r="AU43" s="9">
        <f t="shared" si="165"/>
        <v>6300000</v>
      </c>
      <c r="AV43" s="9">
        <f t="shared" si="165"/>
        <v>6300000</v>
      </c>
      <c r="AW43" s="9">
        <f t="shared" si="165"/>
        <v>6300000</v>
      </c>
      <c r="AX43" s="9">
        <f t="shared" si="165"/>
        <v>6300000</v>
      </c>
      <c r="AY43" s="9">
        <f t="shared" si="165"/>
        <v>6300000</v>
      </c>
      <c r="AZ43" s="9">
        <f t="shared" si="165"/>
        <v>6300000</v>
      </c>
      <c r="BA43" s="9">
        <f t="shared" si="165"/>
        <v>6300000</v>
      </c>
      <c r="BB43" s="9">
        <f t="shared" si="165"/>
        <v>6300000</v>
      </c>
      <c r="BC43" s="9">
        <f t="shared" si="165"/>
        <v>6300000</v>
      </c>
      <c r="BD43" s="9">
        <f t="shared" si="165"/>
        <v>6300000</v>
      </c>
      <c r="BE43" s="9">
        <f t="shared" si="165"/>
        <v>6300000</v>
      </c>
      <c r="BF43" s="55">
        <f>IF(B43="No",0,D43*M43*Conversions!$B$4)</f>
        <v>6300000</v>
      </c>
      <c r="BG43" s="54">
        <f t="shared" si="13"/>
        <v>0</v>
      </c>
      <c r="BH43" s="9">
        <f t="shared" ref="BH43:BP43" si="166">IF($E43&gt;BH$11,0,IF($G43&lt;BH$11,$BQ43,BG43+($CF43/($F43))))</f>
        <v>6084.1121495327116</v>
      </c>
      <c r="BI43" s="9">
        <f t="shared" si="166"/>
        <v>12168.224299065423</v>
      </c>
      <c r="BJ43" s="9">
        <f t="shared" si="166"/>
        <v>18252.336448598136</v>
      </c>
      <c r="BK43" s="9">
        <f t="shared" si="166"/>
        <v>24336.448598130846</v>
      </c>
      <c r="BL43" s="9">
        <f t="shared" si="166"/>
        <v>30420.560747663556</v>
      </c>
      <c r="BM43" s="9">
        <f t="shared" si="166"/>
        <v>36504.672897196266</v>
      </c>
      <c r="BN43" s="9">
        <f t="shared" si="166"/>
        <v>42588.785046728975</v>
      </c>
      <c r="BO43" s="9">
        <f t="shared" si="166"/>
        <v>48672.897196261685</v>
      </c>
      <c r="BP43" s="9">
        <f t="shared" si="166"/>
        <v>54757.009345794395</v>
      </c>
      <c r="BQ43" s="9">
        <f>IF(B43="No",0,D43*I43*Conversions!$B$8)</f>
        <v>56700.000000000007</v>
      </c>
      <c r="BR43" s="9">
        <f t="shared" ref="BR43:BS43" si="167">IF($BQ43=$CF43,$CF43,IF($G43&lt;BR$11,$CF43,IF(BQ43+$CF43/$F43&gt;$CF43,$CF43,BQ43+$CF43/$F43)))</f>
        <v>62784.112149532717</v>
      </c>
      <c r="BS43" s="9">
        <f t="shared" si="167"/>
        <v>65100.000000000007</v>
      </c>
      <c r="BT43" s="9">
        <f t="shared" ref="BT43:CE43" si="168">IF($BQ43=$CF43,$CF43,IF($G43&lt;BT$11,$CF43,IF(BS43+$CF43/$F43&gt;$CF43,$CF43,BS43+$CF43/$F43)))</f>
        <v>65100.000000000007</v>
      </c>
      <c r="BU43" s="9">
        <f t="shared" si="168"/>
        <v>65100.000000000007</v>
      </c>
      <c r="BV43" s="9">
        <f t="shared" si="168"/>
        <v>65100.000000000007</v>
      </c>
      <c r="BW43" s="9">
        <f t="shared" si="168"/>
        <v>65100.000000000007</v>
      </c>
      <c r="BX43" s="9">
        <f t="shared" si="168"/>
        <v>65100.000000000007</v>
      </c>
      <c r="BY43" s="9">
        <f t="shared" si="168"/>
        <v>65100.000000000007</v>
      </c>
      <c r="BZ43" s="9">
        <f t="shared" si="168"/>
        <v>65100.000000000007</v>
      </c>
      <c r="CA43" s="9">
        <f t="shared" si="168"/>
        <v>65100.000000000007</v>
      </c>
      <c r="CB43" s="9">
        <f t="shared" si="168"/>
        <v>65100.000000000007</v>
      </c>
      <c r="CC43" s="9">
        <f t="shared" si="168"/>
        <v>65100.000000000007</v>
      </c>
      <c r="CD43" s="9">
        <f t="shared" si="168"/>
        <v>65100.000000000007</v>
      </c>
      <c r="CE43" s="9">
        <f t="shared" si="168"/>
        <v>65100.000000000007</v>
      </c>
      <c r="CF43" s="55">
        <f>IF(B43="No",0,D43*N43*Conversions!$B$8)</f>
        <v>65100.000000000007</v>
      </c>
      <c r="CG43" s="54">
        <f>(AG43*Conversions!N$14+'Federal Appliances'!BG43*Conversions!N$15)/Conversions!$B$9</f>
        <v>0</v>
      </c>
      <c r="CH43" s="9">
        <f>(AH43*Conversions!O$14+'Federal Appliances'!BH43*Conversions!O$15)/Conversions!$B$9</f>
        <v>687.76313018296707</v>
      </c>
      <c r="CI43" s="9">
        <f>(AI43*Conversions!P$14+'Federal Appliances'!BI43*Conversions!P$15)/Conversions!$B$9</f>
        <v>1361.3622482558903</v>
      </c>
      <c r="CJ43" s="9">
        <f>(AJ43*Conversions!Q$14+'Federal Appliances'!BJ43*Conversions!Q$15)/Conversions!$B$9</f>
        <v>2020.7973542187708</v>
      </c>
      <c r="CK43" s="9">
        <f>(AK43*Conversions!R$14+'Federal Appliances'!BK43*Conversions!R$15)/Conversions!$B$9</f>
        <v>2666.0684480716068</v>
      </c>
      <c r="CL43" s="9">
        <f>(AL43*Conversions!S$14+'Federal Appliances'!BL43*Conversions!S$15)/Conversions!$B$9</f>
        <v>3297.1755298144008</v>
      </c>
      <c r="CM43" s="9">
        <f>(AM43*Conversions!T$14+'Federal Appliances'!BM43*Conversions!T$15)/Conversions!$B$9</f>
        <v>3895.9077267342368</v>
      </c>
      <c r="CN43" s="9">
        <f>(AN43*Conversions!U$14+'Federal Appliances'!BN43*Conversions!U$15)/Conversions!$B$9</f>
        <v>4474.4056206397254</v>
      </c>
      <c r="CO43" s="9">
        <f>(AO43*Conversions!V$14+'Federal Appliances'!BO43*Conversions!V$15)/Conversions!$B$9</f>
        <v>5032.669211530867</v>
      </c>
      <c r="CP43" s="9">
        <f>(AP43*Conversions!W$14+'Federal Appliances'!BP43*Conversions!W$15)/Conversions!$B$9</f>
        <v>5570.6984994076602</v>
      </c>
      <c r="CQ43" s="9">
        <f>(AQ43*Conversions!X$14+'Federal Appliances'!BQ43*Conversions!X$15)/Conversions!$B$9</f>
        <v>6023.2880281690132</v>
      </c>
      <c r="CR43" s="9">
        <f>(AR43*Conversions!Y$14+'Federal Appliances'!BR43*Conversions!Y$15)/Conversions!$B$9</f>
        <v>6270.955067789916</v>
      </c>
      <c r="CS43" s="9">
        <f>(AS43*Conversions!Z$14+'Federal Appliances'!BS43*Conversions!Z$15)/Conversions!$B$9</f>
        <v>6298.1809859154919</v>
      </c>
      <c r="CT43" s="9">
        <f>(AT43*Conversions!AA$14+'Federal Appliances'!BT43*Conversions!AA$15)/Conversions!$B$9</f>
        <v>6189.9274647887314</v>
      </c>
      <c r="CU43" s="9">
        <f>(AU43*Conversions!AB$14+'Federal Appliances'!BU43*Conversions!AB$15)/Conversions!$B$9</f>
        <v>6081.673943661971</v>
      </c>
      <c r="CV43" s="9">
        <f>(AV43*Conversions!AC$14+'Federal Appliances'!BV43*Conversions!AC$15)/Conversions!$B$9</f>
        <v>5973.4204225352105</v>
      </c>
      <c r="CW43" s="9">
        <f>(AW43*Conversions!AD$14+'Federal Appliances'!BW43*Conversions!AD$15)/Conversions!$B$9</f>
        <v>5865.16690140845</v>
      </c>
      <c r="CX43" s="9">
        <f>(AX43*Conversions!AE$14+'Federal Appliances'!BX43*Conversions!AE$15)/Conversions!$B$9</f>
        <v>5756.9133802816887</v>
      </c>
      <c r="CY43" s="9">
        <f>(AY43*Conversions!AF$14+'Federal Appliances'!BY43*Conversions!AF$15)/Conversions!$B$9</f>
        <v>5648.6598591549282</v>
      </c>
      <c r="CZ43" s="9">
        <f>(AZ43*Conversions!AG$14+'Federal Appliances'!BZ43*Conversions!AG$15)/Conversions!$B$9</f>
        <v>5540.4063380281677</v>
      </c>
      <c r="DA43" s="9">
        <f>(BA43*Conversions!AH$14+'Federal Appliances'!CA43*Conversions!AH$15)/Conversions!$B$9</f>
        <v>5432.1528169014064</v>
      </c>
      <c r="DB43" s="9">
        <f>(BB43*Conversions!AI$14+'Federal Appliances'!CB43*Conversions!AI$15)/Conversions!$B$9</f>
        <v>5323.8992957746459</v>
      </c>
      <c r="DC43" s="9">
        <f>(BC43*Conversions!AJ$14+'Federal Appliances'!CC43*Conversions!AJ$15)/Conversions!$B$9</f>
        <v>5215.6457746478864</v>
      </c>
      <c r="DD43" s="9">
        <f>(BD43*Conversions!AK$14+'Federal Appliances'!CD43*Conversions!AK$15)/Conversions!$B$9</f>
        <v>5107.392253521125</v>
      </c>
      <c r="DE43" s="9">
        <f>(BE43*Conversions!AL$14+'Federal Appliances'!CE43*Conversions!AL$15)/Conversions!$B$9</f>
        <v>4999.1387323943645</v>
      </c>
      <c r="DF43" s="55">
        <f>(BF43*Conversions!AM$14+'Federal Appliances'!CF43*Conversions!AM$15)/Conversions!$B$9</f>
        <v>4890.885211267605</v>
      </c>
    </row>
    <row r="44" spans="2:110">
      <c r="B44" s="25" t="s">
        <v>23</v>
      </c>
      <c r="C44" t="s">
        <v>198</v>
      </c>
      <c r="D44" s="21">
        <f t="shared" si="148"/>
        <v>2.1000000000000001E-2</v>
      </c>
      <c r="E44" s="5">
        <v>2029</v>
      </c>
      <c r="F44" s="49">
        <v>23</v>
      </c>
      <c r="G44" s="51">
        <f t="shared" si="7"/>
        <v>2052</v>
      </c>
      <c r="H44" s="7">
        <v>-0.3</v>
      </c>
      <c r="I44" s="7">
        <v>24.7</v>
      </c>
      <c r="J44" s="7">
        <v>0</v>
      </c>
      <c r="K44" s="7">
        <v>176</v>
      </c>
      <c r="L44" s="7">
        <v>0</v>
      </c>
      <c r="M44" s="7">
        <v>-1.1000000000000001</v>
      </c>
      <c r="N44" s="7">
        <v>81.599999999999994</v>
      </c>
      <c r="O44" s="7">
        <v>0</v>
      </c>
      <c r="P44" s="7">
        <v>629</v>
      </c>
      <c r="Q44" s="7">
        <v>0</v>
      </c>
      <c r="R44" s="7">
        <v>0.8</v>
      </c>
      <c r="S44" s="7">
        <v>0</v>
      </c>
      <c r="T44" s="7">
        <v>6.8</v>
      </c>
      <c r="U44" s="7">
        <v>0.3</v>
      </c>
      <c r="V44" s="7">
        <v>0.3</v>
      </c>
      <c r="W44" s="7">
        <v>47.7</v>
      </c>
      <c r="X44" s="7">
        <v>45.3</v>
      </c>
      <c r="Y44" s="45">
        <f t="shared" si="8"/>
        <v>3.1315651260504215E-2</v>
      </c>
      <c r="Z44" s="45">
        <f t="shared" si="8"/>
        <v>1.4950001650110557E-2</v>
      </c>
      <c r="AA44" s="46">
        <f t="shared" si="9"/>
        <v>-2.3070469798657724E-3</v>
      </c>
      <c r="AB44" s="46">
        <f t="shared" si="9"/>
        <v>8.9385474860335185E-2</v>
      </c>
      <c r="AC44" s="46">
        <f t="shared" si="9"/>
        <v>0</v>
      </c>
      <c r="AD44" s="46">
        <f t="shared" si="9"/>
        <v>8.5936005683525975E-3</v>
      </c>
      <c r="AE44" s="46">
        <f t="shared" si="9"/>
        <v>0</v>
      </c>
      <c r="AF44" s="46">
        <f t="shared" si="9"/>
        <v>9.9502487562189088E-3</v>
      </c>
      <c r="AG44" s="54">
        <f t="shared" si="10"/>
        <v>0</v>
      </c>
      <c r="AH44" s="9">
        <f t="shared" ref="AH44:AP44" si="169">IF($E44&gt;AH$11,0,IF($G44&lt;AH$11,$AQ44,AG44+($BF44/($F44))))</f>
        <v>0</v>
      </c>
      <c r="AI44" s="9">
        <f t="shared" si="169"/>
        <v>0</v>
      </c>
      <c r="AJ44" s="9">
        <f t="shared" si="169"/>
        <v>0</v>
      </c>
      <c r="AK44" s="9">
        <f t="shared" si="169"/>
        <v>-1004347.8260869567</v>
      </c>
      <c r="AL44" s="9">
        <f t="shared" si="169"/>
        <v>-2008695.6521739133</v>
      </c>
      <c r="AM44" s="9">
        <f t="shared" si="169"/>
        <v>-3013043.4782608701</v>
      </c>
      <c r="AN44" s="9">
        <f t="shared" si="169"/>
        <v>-4017391.3043478266</v>
      </c>
      <c r="AO44" s="9">
        <f t="shared" si="169"/>
        <v>-5021739.1304347832</v>
      </c>
      <c r="AP44" s="9">
        <f t="shared" si="169"/>
        <v>-6026086.9565217402</v>
      </c>
      <c r="AQ44" s="9">
        <f>IF(B44="No",0,D44*H44*Conversions!$B$4)</f>
        <v>-6300000</v>
      </c>
      <c r="AR44" s="9">
        <f t="shared" si="108"/>
        <v>-23100000.000000004</v>
      </c>
      <c r="AS44" s="9">
        <f t="shared" si="108"/>
        <v>-24104347.826086961</v>
      </c>
      <c r="AT44" s="9">
        <f t="shared" ref="AT44:BE44" si="170">IF($AQ44=$BF44,$BF44,IF($G44&lt;AT$11,$BF44,IF(AS44+$BF44/$F44&gt;$BF44,$BF44,AS44+$BF44/$F44)))</f>
        <v>-25108695.652173918</v>
      </c>
      <c r="AU44" s="9">
        <f t="shared" si="170"/>
        <v>-26113043.478260875</v>
      </c>
      <c r="AV44" s="9">
        <f t="shared" si="170"/>
        <v>-27117391.304347832</v>
      </c>
      <c r="AW44" s="9">
        <f t="shared" si="170"/>
        <v>-28121739.130434789</v>
      </c>
      <c r="AX44" s="9">
        <f t="shared" si="170"/>
        <v>-29126086.956521746</v>
      </c>
      <c r="AY44" s="9">
        <f t="shared" si="170"/>
        <v>-30130434.782608703</v>
      </c>
      <c r="AZ44" s="9">
        <f t="shared" si="170"/>
        <v>-31134782.60869566</v>
      </c>
      <c r="BA44" s="9">
        <f t="shared" si="170"/>
        <v>-32139130.434782617</v>
      </c>
      <c r="BB44" s="9">
        <f t="shared" si="170"/>
        <v>-33143478.260869574</v>
      </c>
      <c r="BC44" s="9">
        <f t="shared" si="170"/>
        <v>-34147826.086956531</v>
      </c>
      <c r="BD44" s="9">
        <f t="shared" si="170"/>
        <v>-35152173.913043484</v>
      </c>
      <c r="BE44" s="9">
        <f t="shared" si="170"/>
        <v>-36156521.739130437</v>
      </c>
      <c r="BF44" s="55">
        <f>IF(B44="No",0,D44*M44*Conversions!$B$4)</f>
        <v>-23100000.000000004</v>
      </c>
      <c r="BG44" s="54">
        <f t="shared" si="13"/>
        <v>0</v>
      </c>
      <c r="BH44" s="9">
        <f t="shared" ref="BH44:BP44" si="171">IF($E44&gt;BH$11,0,IF($G44&lt;BH$11,$BQ44,BG44+($CF44/($F44))))</f>
        <v>0</v>
      </c>
      <c r="BI44" s="9">
        <f t="shared" si="171"/>
        <v>0</v>
      </c>
      <c r="BJ44" s="9">
        <f t="shared" si="171"/>
        <v>0</v>
      </c>
      <c r="BK44" s="9">
        <f t="shared" si="171"/>
        <v>74504.34782608696</v>
      </c>
      <c r="BL44" s="9">
        <f t="shared" si="171"/>
        <v>149008.69565217392</v>
      </c>
      <c r="BM44" s="9">
        <f t="shared" si="171"/>
        <v>223513.04347826086</v>
      </c>
      <c r="BN44" s="9">
        <f t="shared" si="171"/>
        <v>298017.39130434784</v>
      </c>
      <c r="BO44" s="9">
        <f t="shared" si="171"/>
        <v>372521.73913043481</v>
      </c>
      <c r="BP44" s="9">
        <f t="shared" si="171"/>
        <v>447026.08695652179</v>
      </c>
      <c r="BQ44" s="9">
        <f>IF(B44="No",0,D44*I44*Conversions!$B$8)</f>
        <v>518700.00000000006</v>
      </c>
      <c r="BR44" s="9">
        <f t="shared" ref="BR44:BS44" si="172">IF($BQ44=$CF44,$CF44,IF($G44&lt;BR$11,$CF44,IF(BQ44+$CF44/$F44&gt;$CF44,$CF44,BQ44+$CF44/$F44)))</f>
        <v>593204.34782608703</v>
      </c>
      <c r="BS44" s="9">
        <f t="shared" si="172"/>
        <v>667708.69565217395</v>
      </c>
      <c r="BT44" s="9">
        <f t="shared" ref="BT44:CE44" si="173">IF($BQ44=$CF44,$CF44,IF($G44&lt;BT$11,$CF44,IF(BS44+$CF44/$F44&gt;$CF44,$CF44,BS44+$CF44/$F44)))</f>
        <v>742213.04347826086</v>
      </c>
      <c r="BU44" s="9">
        <f t="shared" si="173"/>
        <v>816717.39130434778</v>
      </c>
      <c r="BV44" s="9">
        <f t="shared" si="173"/>
        <v>891221.7391304347</v>
      </c>
      <c r="BW44" s="9">
        <f t="shared" si="173"/>
        <v>965726.08695652161</v>
      </c>
      <c r="BX44" s="9">
        <f t="shared" si="173"/>
        <v>1040230.4347826085</v>
      </c>
      <c r="BY44" s="9">
        <f t="shared" si="173"/>
        <v>1114734.7826086956</v>
      </c>
      <c r="BZ44" s="9">
        <f t="shared" si="173"/>
        <v>1189239.1304347825</v>
      </c>
      <c r="CA44" s="9">
        <f t="shared" si="173"/>
        <v>1263743.4782608694</v>
      </c>
      <c r="CB44" s="9">
        <f t="shared" si="173"/>
        <v>1338247.8260869563</v>
      </c>
      <c r="CC44" s="9">
        <f t="shared" si="173"/>
        <v>1412752.1739130432</v>
      </c>
      <c r="CD44" s="9">
        <f t="shared" si="173"/>
        <v>1487256.5217391301</v>
      </c>
      <c r="CE44" s="9">
        <f t="shared" si="173"/>
        <v>1561760.8695652171</v>
      </c>
      <c r="CF44" s="55">
        <f>IF(B44="No",0,D44*N44*Conversions!$B$8)</f>
        <v>1713600</v>
      </c>
      <c r="CG44" s="54">
        <f>(AG44*Conversions!N$14+'Federal Appliances'!BG44*Conversions!N$15)/Conversions!$B$9</f>
        <v>0</v>
      </c>
      <c r="CH44" s="9">
        <f>(AH44*Conversions!O$14+'Federal Appliances'!BH44*Conversions!O$15)/Conversions!$B$9</f>
        <v>0</v>
      </c>
      <c r="CI44" s="9">
        <f>(AI44*Conversions!P$14+'Federal Appliances'!BI44*Conversions!P$15)/Conversions!$B$9</f>
        <v>0</v>
      </c>
      <c r="CJ44" s="9">
        <f>(AJ44*Conversions!Q$14+'Federal Appliances'!BJ44*Conversions!Q$15)/Conversions!$B$9</f>
        <v>0</v>
      </c>
      <c r="CK44" s="9">
        <f>(AK44*Conversions!R$14+'Federal Appliances'!BK44*Conversions!R$15)/Conversions!$B$9</f>
        <v>3828.6896509491735</v>
      </c>
      <c r="CL44" s="9">
        <f>(AL44*Conversions!S$14+'Federal Appliances'!BL44*Conversions!S$15)/Conversions!$B$9</f>
        <v>7681.5402327005513</v>
      </c>
      <c r="CM44" s="9">
        <f>(AM44*Conversions!T$14+'Federal Appliances'!BM44*Conversions!T$15)/Conversions!$B$9</f>
        <v>11574.083772198406</v>
      </c>
      <c r="CN44" s="9">
        <f>(AN44*Conversions!U$14+'Federal Appliances'!BN44*Conversions!U$15)/Conversions!$B$9</f>
        <v>15501.142927127985</v>
      </c>
      <c r="CO44" s="9">
        <f>(AO44*Conversions!V$14+'Federal Appliances'!BO44*Conversions!V$15)/Conversions!$B$9</f>
        <v>19462.717697489286</v>
      </c>
      <c r="CP44" s="9">
        <f>(AP44*Conversions!W$14+'Federal Appliances'!BP44*Conversions!W$15)/Conversions!$B$9</f>
        <v>23458.808083282303</v>
      </c>
      <c r="CQ44" s="9">
        <f>(AQ44*Conversions!X$14+'Federal Appliances'!BQ44*Conversions!X$15)/Conversions!$B$9</f>
        <v>27637.611971830989</v>
      </c>
      <c r="CR44" s="9">
        <f>(AR44*Conversions!Y$14+'Federal Appliances'!BR44*Conversions!Y$15)/Conversions!$B$9</f>
        <v>25176.144488671165</v>
      </c>
      <c r="CS44" s="9">
        <f>(AS44*Conversions!Z$14+'Federal Appliances'!BS44*Conversions!Z$15)/Conversions!$B$9</f>
        <v>29534.648836497254</v>
      </c>
      <c r="CT44" s="9">
        <f>(AT44*Conversions!AA$14+'Federal Appliances'!BT44*Conversions!AA$15)/Conversions!$B$9</f>
        <v>33927.668799755054</v>
      </c>
      <c r="CU44" s="9">
        <f>(AU44*Conversions!AB$14+'Federal Appliances'!BU44*Conversions!AB$15)/Conversions!$B$9</f>
        <v>38355.204378444585</v>
      </c>
      <c r="CV44" s="9">
        <f>(AV44*Conversions!AC$14+'Federal Appliances'!BV44*Conversions!AC$15)/Conversions!$B$9</f>
        <v>42817.255572565831</v>
      </c>
      <c r="CW44" s="9">
        <f>(AW44*Conversions!AD$14+'Federal Appliances'!BW44*Conversions!AD$15)/Conversions!$B$9</f>
        <v>47313.8223821188</v>
      </c>
      <c r="CX44" s="9">
        <f>(AX44*Conversions!AE$14+'Federal Appliances'!BX44*Conversions!AE$15)/Conversions!$B$9</f>
        <v>51844.904807103492</v>
      </c>
      <c r="CY44" s="9">
        <f>(AY44*Conversions!AF$14+'Federal Appliances'!BY44*Conversions!AF$15)/Conversions!$B$9</f>
        <v>56410.502847519907</v>
      </c>
      <c r="CZ44" s="9">
        <f>(AZ44*Conversions!AG$14+'Federal Appliances'!BZ44*Conversions!AG$15)/Conversions!$B$9</f>
        <v>61010.616503368045</v>
      </c>
      <c r="DA44" s="9">
        <f>(BA44*Conversions!AH$14+'Federal Appliances'!CA44*Conversions!AH$15)/Conversions!$B$9</f>
        <v>65645.24577464789</v>
      </c>
      <c r="DB44" s="9">
        <f>(BB44*Conversions!AI$14+'Federal Appliances'!CB44*Conversions!AI$15)/Conversions!$B$9</f>
        <v>70314.390661359459</v>
      </c>
      <c r="DC44" s="9">
        <f>(BC44*Conversions!AJ$14+'Federal Appliances'!CC44*Conversions!AJ$15)/Conversions!$B$9</f>
        <v>75018.051163502751</v>
      </c>
      <c r="DD44" s="9">
        <f>(BD44*Conversions!AK$14+'Federal Appliances'!CD44*Conversions!AK$15)/Conversions!$B$9</f>
        <v>79756.22728107775</v>
      </c>
      <c r="DE44" s="9">
        <f>(BE44*Conversions!AL$14+'Federal Appliances'!CE44*Conversions!AL$15)/Conversions!$B$9</f>
        <v>84528.919014084502</v>
      </c>
      <c r="DF44" s="55">
        <f>(BF44*Conversions!AM$14+'Federal Appliances'!CF44*Conversions!AM$15)/Conversions!$B$9</f>
        <v>96276.304225352113</v>
      </c>
    </row>
    <row r="45" spans="2:110">
      <c r="B45" s="25" t="s">
        <v>23</v>
      </c>
      <c r="C45" t="s">
        <v>199</v>
      </c>
      <c r="D45" s="21">
        <f t="shared" si="148"/>
        <v>2.1000000000000001E-2</v>
      </c>
      <c r="E45" s="5">
        <v>2029</v>
      </c>
      <c r="F45" s="49">
        <v>22.6</v>
      </c>
      <c r="G45" s="51">
        <f t="shared" si="7"/>
        <v>2051.6</v>
      </c>
      <c r="H45" s="7">
        <v>8</v>
      </c>
      <c r="I45" s="7">
        <v>0</v>
      </c>
      <c r="J45" s="7">
        <v>0</v>
      </c>
      <c r="K45" s="7">
        <v>814</v>
      </c>
      <c r="L45" s="7">
        <v>3.9</v>
      </c>
      <c r="M45" s="7">
        <v>26.4</v>
      </c>
      <c r="N45" s="7">
        <v>0</v>
      </c>
      <c r="O45" s="7">
        <v>0</v>
      </c>
      <c r="P45" s="47">
        <v>2551</v>
      </c>
      <c r="Q45" s="7">
        <v>12.8</v>
      </c>
      <c r="R45" s="7">
        <v>2.6</v>
      </c>
      <c r="S45" s="7">
        <v>0</v>
      </c>
      <c r="T45" s="7">
        <v>29.4</v>
      </c>
      <c r="U45" s="7">
        <v>0.3</v>
      </c>
      <c r="V45" s="7">
        <v>0.6</v>
      </c>
      <c r="W45" s="7">
        <v>28.9</v>
      </c>
      <c r="X45" s="7">
        <v>87.7</v>
      </c>
      <c r="Y45" s="45">
        <f t="shared" si="8"/>
        <v>1.8973214285714291E-2</v>
      </c>
      <c r="Z45" s="45">
        <f t="shared" si="8"/>
        <v>2.8942939176924854E-2</v>
      </c>
      <c r="AA45" s="46">
        <f t="shared" si="9"/>
        <v>5.5369127516778534E-2</v>
      </c>
      <c r="AB45" s="46">
        <f t="shared" si="9"/>
        <v>0</v>
      </c>
      <c r="AC45" s="46">
        <f t="shared" si="9"/>
        <v>0</v>
      </c>
      <c r="AD45" s="46">
        <f t="shared" si="9"/>
        <v>3.4852583545099326E-2</v>
      </c>
      <c r="AE45" s="46">
        <f t="shared" si="9"/>
        <v>0.10907541542394546</v>
      </c>
      <c r="AF45" s="46">
        <f t="shared" si="9"/>
        <v>3.2338308457711455E-2</v>
      </c>
      <c r="AG45" s="54">
        <f t="shared" si="10"/>
        <v>0</v>
      </c>
      <c r="AH45" s="9">
        <f t="shared" ref="AH45:AP45" si="174">IF($E45&gt;AH$11,0,IF($G45&lt;AH$11,$AQ45,AG45+($BF45/($F45))))</f>
        <v>0</v>
      </c>
      <c r="AI45" s="9">
        <f t="shared" si="174"/>
        <v>0</v>
      </c>
      <c r="AJ45" s="9">
        <f t="shared" si="174"/>
        <v>0</v>
      </c>
      <c r="AK45" s="9">
        <f t="shared" si="174"/>
        <v>24530973.451327432</v>
      </c>
      <c r="AL45" s="9">
        <f t="shared" si="174"/>
        <v>49061946.902654864</v>
      </c>
      <c r="AM45" s="9">
        <f t="shared" si="174"/>
        <v>73592920.3539823</v>
      </c>
      <c r="AN45" s="9">
        <f t="shared" si="174"/>
        <v>98123893.805309728</v>
      </c>
      <c r="AO45" s="9">
        <f t="shared" si="174"/>
        <v>122654867.25663716</v>
      </c>
      <c r="AP45" s="9">
        <f t="shared" si="174"/>
        <v>147185840.7079646</v>
      </c>
      <c r="AQ45" s="9">
        <f>IF(B45="No",0,D45*H45*Conversions!$B$4)</f>
        <v>168000000</v>
      </c>
      <c r="AR45" s="9">
        <f t="shared" si="108"/>
        <v>192530973.45132744</v>
      </c>
      <c r="AS45" s="9">
        <f t="shared" si="108"/>
        <v>217061946.90265489</v>
      </c>
      <c r="AT45" s="9">
        <f t="shared" ref="AT45:BE45" si="175">IF($AQ45=$BF45,$BF45,IF($G45&lt;AT$11,$BF45,IF(AS45+$BF45/$F45&gt;$BF45,$BF45,AS45+$BF45/$F45)))</f>
        <v>241592920.35398233</v>
      </c>
      <c r="AU45" s="9">
        <f t="shared" si="175"/>
        <v>266123893.80530977</v>
      </c>
      <c r="AV45" s="9">
        <f t="shared" si="175"/>
        <v>290654867.25663722</v>
      </c>
      <c r="AW45" s="9">
        <f t="shared" si="175"/>
        <v>315185840.70796466</v>
      </c>
      <c r="AX45" s="9">
        <f t="shared" si="175"/>
        <v>339716814.1592921</v>
      </c>
      <c r="AY45" s="9">
        <f t="shared" si="175"/>
        <v>364247787.61061954</v>
      </c>
      <c r="AZ45" s="9">
        <f t="shared" si="175"/>
        <v>388778761.06194699</v>
      </c>
      <c r="BA45" s="9">
        <f t="shared" si="175"/>
        <v>413309734.51327443</v>
      </c>
      <c r="BB45" s="9">
        <f t="shared" si="175"/>
        <v>437840707.96460187</v>
      </c>
      <c r="BC45" s="9">
        <f t="shared" si="175"/>
        <v>462371681.41592932</v>
      </c>
      <c r="BD45" s="9">
        <f t="shared" si="175"/>
        <v>486902654.86725676</v>
      </c>
      <c r="BE45" s="9">
        <f t="shared" si="175"/>
        <v>511433628.3185842</v>
      </c>
      <c r="BF45" s="55">
        <f>IF(B45="No",0,D45*M45*Conversions!$B$4)</f>
        <v>554400000</v>
      </c>
      <c r="BG45" s="54">
        <f t="shared" si="13"/>
        <v>0</v>
      </c>
      <c r="BH45" s="9">
        <f t="shared" ref="BH45:BP45" si="176">IF($E45&gt;BH$11,0,IF($G45&lt;BH$11,$BQ45,BG45+($CF45/($F45))))</f>
        <v>0</v>
      </c>
      <c r="BI45" s="9">
        <f t="shared" si="176"/>
        <v>0</v>
      </c>
      <c r="BJ45" s="9">
        <f t="shared" si="176"/>
        <v>0</v>
      </c>
      <c r="BK45" s="9">
        <f t="shared" si="176"/>
        <v>0</v>
      </c>
      <c r="BL45" s="9">
        <f t="shared" si="176"/>
        <v>0</v>
      </c>
      <c r="BM45" s="9">
        <f t="shared" si="176"/>
        <v>0</v>
      </c>
      <c r="BN45" s="9">
        <f t="shared" si="176"/>
        <v>0</v>
      </c>
      <c r="BO45" s="9">
        <f t="shared" si="176"/>
        <v>0</v>
      </c>
      <c r="BP45" s="9">
        <f t="shared" si="176"/>
        <v>0</v>
      </c>
      <c r="BQ45" s="9">
        <f>IF(B45="No",0,D45*I45*Conversions!$B$8)</f>
        <v>0</v>
      </c>
      <c r="BR45" s="9">
        <f t="shared" ref="BR45:BS45" si="177">IF($BQ45=$CF45,$CF45,IF($G45&lt;BR$11,$CF45,IF(BQ45+$CF45/$F45&gt;$CF45,$CF45,BQ45+$CF45/$F45)))</f>
        <v>0</v>
      </c>
      <c r="BS45" s="9">
        <f t="shared" si="177"/>
        <v>0</v>
      </c>
      <c r="BT45" s="9">
        <f t="shared" ref="BT45:CE45" si="178">IF($BQ45=$CF45,$CF45,IF($G45&lt;BT$11,$CF45,IF(BS45+$CF45/$F45&gt;$CF45,$CF45,BS45+$CF45/$F45)))</f>
        <v>0</v>
      </c>
      <c r="BU45" s="9">
        <f t="shared" si="178"/>
        <v>0</v>
      </c>
      <c r="BV45" s="9">
        <f t="shared" si="178"/>
        <v>0</v>
      </c>
      <c r="BW45" s="9">
        <f t="shared" si="178"/>
        <v>0</v>
      </c>
      <c r="BX45" s="9">
        <f t="shared" si="178"/>
        <v>0</v>
      </c>
      <c r="BY45" s="9">
        <f t="shared" si="178"/>
        <v>0</v>
      </c>
      <c r="BZ45" s="9">
        <f t="shared" si="178"/>
        <v>0</v>
      </c>
      <c r="CA45" s="9">
        <f t="shared" si="178"/>
        <v>0</v>
      </c>
      <c r="CB45" s="9">
        <f t="shared" si="178"/>
        <v>0</v>
      </c>
      <c r="CC45" s="9">
        <f t="shared" si="178"/>
        <v>0</v>
      </c>
      <c r="CD45" s="9">
        <f t="shared" si="178"/>
        <v>0</v>
      </c>
      <c r="CE45" s="9">
        <f t="shared" si="178"/>
        <v>0</v>
      </c>
      <c r="CF45" s="55">
        <f>IF(B45="No",0,D45*N45*Conversions!$B$8)</f>
        <v>0</v>
      </c>
      <c r="CG45" s="54">
        <f>(AG45*Conversions!N$14+'Federal Appliances'!BG45*Conversions!N$15)/Conversions!$B$9</f>
        <v>0</v>
      </c>
      <c r="CH45" s="9">
        <f>(AH45*Conversions!O$14+'Federal Appliances'!BH45*Conversions!O$15)/Conversions!$B$9</f>
        <v>0</v>
      </c>
      <c r="CI45" s="9">
        <f>(AI45*Conversions!P$14+'Federal Appliances'!BI45*Conversions!P$15)/Conversions!$B$9</f>
        <v>0</v>
      </c>
      <c r="CJ45" s="9">
        <f>(AJ45*Conversions!Q$14+'Federal Appliances'!BJ45*Conversions!Q$15)/Conversions!$B$9</f>
        <v>0</v>
      </c>
      <c r="CK45" s="9">
        <f>(AK45*Conversions!R$14+'Federal Appliances'!BK45*Conversions!R$15)/Conversions!$B$9</f>
        <v>12940.606755577708</v>
      </c>
      <c r="CL45" s="9">
        <f>(AL45*Conversions!S$14+'Federal Appliances'!BL45*Conversions!S$15)/Conversions!$B$9</f>
        <v>25291.088121650253</v>
      </c>
      <c r="CM45" s="9">
        <f>(AM45*Conversions!T$14+'Federal Appliances'!BM45*Conversions!T$15)/Conversions!$B$9</f>
        <v>36672.077776392871</v>
      </c>
      <c r="CN45" s="9">
        <f>(AN45*Conversions!U$14+'Federal Appliances'!BN45*Conversions!U$15)/Conversions!$B$9</f>
        <v>47210.031160413804</v>
      </c>
      <c r="CO45" s="9">
        <f>(AO45*Conversions!V$14+'Federal Appliances'!BO45*Conversions!V$15)/Conversions!$B$9</f>
        <v>56904.94827371306</v>
      </c>
      <c r="CP45" s="9">
        <f>(AP45*Conversions!W$14+'Federal Appliances'!BP45*Conversions!W$15)/Conversions!$B$9</f>
        <v>65756.829116290639</v>
      </c>
      <c r="CQ45" s="9">
        <f>(AQ45*Conversions!X$14+'Federal Appliances'!BQ45*Conversions!X$15)/Conversions!$B$9</f>
        <v>72169.014084507013</v>
      </c>
      <c r="CR45" s="9">
        <f>(AR45*Conversions!Y$14+'Federal Appliances'!BR45*Conversions!Y$15)/Conversions!$B$9</f>
        <v>79398.688769786837</v>
      </c>
      <c r="CS45" s="9">
        <f>(AS45*Conversions!Z$14+'Federal Appliances'!BS45*Conversions!Z$15)/Conversions!$B$9</f>
        <v>85785.327184344977</v>
      </c>
      <c r="CT45" s="9">
        <f>(AT45*Conversions!AA$14+'Federal Appliances'!BT45*Conversions!AA$15)/Conversions!$B$9</f>
        <v>91328.929328181446</v>
      </c>
      <c r="CU45" s="9">
        <f>(AU45*Conversions!AB$14+'Federal Appliances'!BU45*Conversions!AB$15)/Conversions!$B$9</f>
        <v>96029.495201296231</v>
      </c>
      <c r="CV45" s="9">
        <f>(AV45*Conversions!AC$14+'Federal Appliances'!BV45*Conversions!AC$15)/Conversions!$B$9</f>
        <v>99887.024803689346</v>
      </c>
      <c r="CW45" s="9">
        <f>(AW45*Conversions!AD$14+'Federal Appliances'!BW45*Conversions!AD$15)/Conversions!$B$9</f>
        <v>102901.51813536078</v>
      </c>
      <c r="CX45" s="9">
        <f>(AX45*Conversions!AE$14+'Federal Appliances'!BX45*Conversions!AE$15)/Conversions!$B$9</f>
        <v>105072.97519631054</v>
      </c>
      <c r="CY45" s="9">
        <f>(AY45*Conversions!AF$14+'Federal Appliances'!BY45*Conversions!AF$15)/Conversions!$B$9</f>
        <v>106401.39598653861</v>
      </c>
      <c r="CZ45" s="9">
        <f>(AZ45*Conversions!AG$14+'Federal Appliances'!BZ45*Conversions!AG$15)/Conversions!$B$9</f>
        <v>106886.78050604502</v>
      </c>
      <c r="DA45" s="9">
        <f>(BA45*Conversions!AH$14+'Federal Appliances'!CA45*Conversions!AH$15)/Conversions!$B$9</f>
        <v>106529.12875482976</v>
      </c>
      <c r="DB45" s="9">
        <f>(BB45*Conversions!AI$14+'Federal Appliances'!CB45*Conversions!AI$15)/Conversions!$B$9</f>
        <v>105328.44073289281</v>
      </c>
      <c r="DC45" s="9">
        <f>(BC45*Conversions!AJ$14+'Federal Appliances'!CC45*Conversions!AJ$15)/Conversions!$B$9</f>
        <v>103284.7164402342</v>
      </c>
      <c r="DD45" s="9">
        <f>(BD45*Conversions!AK$14+'Federal Appliances'!CD45*Conversions!AK$15)/Conversions!$B$9</f>
        <v>100397.95587685391</v>
      </c>
      <c r="DE45" s="9">
        <f>(BE45*Conversions!AL$14+'Federal Appliances'!CE45*Conversions!AL$15)/Conversions!$B$9</f>
        <v>96668.159042751955</v>
      </c>
      <c r="DF45" s="55">
        <f>(BF45*Conversions!AM$14+'Federal Appliances'!CF45*Conversions!AM$15)/Conversions!$B$9</f>
        <v>95263.098591549278</v>
      </c>
    </row>
    <row r="46" spans="2:110">
      <c r="B46" s="25" t="s">
        <v>23</v>
      </c>
      <c r="C46" t="s">
        <v>200</v>
      </c>
      <c r="D46" s="21">
        <f t="shared" si="148"/>
        <v>2.1000000000000001E-2</v>
      </c>
      <c r="E46" s="5">
        <v>2026</v>
      </c>
      <c r="F46" s="49">
        <v>10</v>
      </c>
      <c r="G46" s="51">
        <f t="shared" si="7"/>
        <v>2036</v>
      </c>
      <c r="H46" s="7">
        <v>21.6</v>
      </c>
      <c r="I46" s="7">
        <v>0</v>
      </c>
      <c r="J46" s="7">
        <v>0</v>
      </c>
      <c r="K46" s="47">
        <v>2197</v>
      </c>
      <c r="L46" s="7">
        <v>2.9</v>
      </c>
      <c r="M46" s="7">
        <v>22.7</v>
      </c>
      <c r="N46" s="7">
        <v>0</v>
      </c>
      <c r="O46" s="7">
        <v>0</v>
      </c>
      <c r="P46" s="47">
        <v>2191</v>
      </c>
      <c r="Q46" s="7">
        <v>3.1</v>
      </c>
      <c r="R46" s="7">
        <v>4</v>
      </c>
      <c r="S46" s="7">
        <v>0</v>
      </c>
      <c r="T46" s="7">
        <v>45.4</v>
      </c>
      <c r="U46" s="7">
        <v>1.4</v>
      </c>
      <c r="V46" s="7">
        <v>3.3</v>
      </c>
      <c r="W46" s="7">
        <v>48.1</v>
      </c>
      <c r="X46" s="7">
        <v>136.9</v>
      </c>
      <c r="Y46" s="45">
        <f t="shared" si="8"/>
        <v>3.1578256302521021E-2</v>
      </c>
      <c r="Z46" s="45">
        <f t="shared" si="8"/>
        <v>4.5180027061813142E-2</v>
      </c>
      <c r="AA46" s="46">
        <f t="shared" si="9"/>
        <v>4.7609060402684575E-2</v>
      </c>
      <c r="AB46" s="46">
        <f t="shared" si="9"/>
        <v>0</v>
      </c>
      <c r="AC46" s="46">
        <f t="shared" si="9"/>
        <v>0</v>
      </c>
      <c r="AD46" s="46">
        <f t="shared" si="9"/>
        <v>2.9934147607727408E-2</v>
      </c>
      <c r="AE46" s="46">
        <f t="shared" si="9"/>
        <v>2.6416702172986792E-2</v>
      </c>
      <c r="AF46" s="46">
        <f t="shared" si="9"/>
        <v>4.9751243781094544E-2</v>
      </c>
      <c r="AG46" s="54">
        <f t="shared" si="10"/>
        <v>0</v>
      </c>
      <c r="AH46" s="9">
        <f t="shared" ref="AH46:AP46" si="179">IF($E46&gt;AH$11,0,IF($G46&lt;AH$11,$AQ46,AG46+($BF46/($F46))))</f>
        <v>47670000</v>
      </c>
      <c r="AI46" s="9">
        <f t="shared" si="179"/>
        <v>95340000</v>
      </c>
      <c r="AJ46" s="9">
        <f t="shared" si="179"/>
        <v>143010000</v>
      </c>
      <c r="AK46" s="9">
        <f t="shared" si="179"/>
        <v>190680000</v>
      </c>
      <c r="AL46" s="9">
        <f t="shared" si="179"/>
        <v>238350000</v>
      </c>
      <c r="AM46" s="9">
        <f t="shared" si="179"/>
        <v>286020000</v>
      </c>
      <c r="AN46" s="9">
        <f t="shared" si="179"/>
        <v>333690000</v>
      </c>
      <c r="AO46" s="9">
        <f t="shared" si="179"/>
        <v>381360000</v>
      </c>
      <c r="AP46" s="9">
        <f t="shared" si="179"/>
        <v>429030000</v>
      </c>
      <c r="AQ46" s="9">
        <f>IF(B46="No",0,D46*H46*Conversions!$B$4)</f>
        <v>453600000.00000006</v>
      </c>
      <c r="AR46" s="9">
        <f t="shared" si="108"/>
        <v>476700000</v>
      </c>
      <c r="AS46" s="9">
        <f t="shared" si="108"/>
        <v>476700000</v>
      </c>
      <c r="AT46" s="9">
        <f t="shared" ref="AT46:BE46" si="180">IF($AQ46=$BF46,$BF46,IF($G46&lt;AT$11,$BF46,IF(AS46+$BF46/$F46&gt;$BF46,$BF46,AS46+$BF46/$F46)))</f>
        <v>476700000</v>
      </c>
      <c r="AU46" s="9">
        <f t="shared" si="180"/>
        <v>476700000</v>
      </c>
      <c r="AV46" s="9">
        <f t="shared" si="180"/>
        <v>476700000</v>
      </c>
      <c r="AW46" s="9">
        <f t="shared" si="180"/>
        <v>476700000</v>
      </c>
      <c r="AX46" s="9">
        <f t="shared" si="180"/>
        <v>476700000</v>
      </c>
      <c r="AY46" s="9">
        <f t="shared" si="180"/>
        <v>476700000</v>
      </c>
      <c r="AZ46" s="9">
        <f t="shared" si="180"/>
        <v>476700000</v>
      </c>
      <c r="BA46" s="9">
        <f t="shared" si="180"/>
        <v>476700000</v>
      </c>
      <c r="BB46" s="9">
        <f t="shared" si="180"/>
        <v>476700000</v>
      </c>
      <c r="BC46" s="9">
        <f t="shared" si="180"/>
        <v>476700000</v>
      </c>
      <c r="BD46" s="9">
        <f t="shared" si="180"/>
        <v>476700000</v>
      </c>
      <c r="BE46" s="9">
        <f t="shared" si="180"/>
        <v>476700000</v>
      </c>
      <c r="BF46" s="55">
        <f>IF(B46="No",0,D46*M46*Conversions!$B$4)</f>
        <v>476700000</v>
      </c>
      <c r="BG46" s="54">
        <f t="shared" si="13"/>
        <v>0</v>
      </c>
      <c r="BH46" s="9">
        <f t="shared" ref="BH46:BP46" si="181">IF($E46&gt;BH$11,0,IF($G46&lt;BH$11,$BQ46,BG46+($CF46/($F46))))</f>
        <v>0</v>
      </c>
      <c r="BI46" s="9">
        <f t="shared" si="181"/>
        <v>0</v>
      </c>
      <c r="BJ46" s="9">
        <f t="shared" si="181"/>
        <v>0</v>
      </c>
      <c r="BK46" s="9">
        <f t="shared" si="181"/>
        <v>0</v>
      </c>
      <c r="BL46" s="9">
        <f t="shared" si="181"/>
        <v>0</v>
      </c>
      <c r="BM46" s="9">
        <f t="shared" si="181"/>
        <v>0</v>
      </c>
      <c r="BN46" s="9">
        <f t="shared" si="181"/>
        <v>0</v>
      </c>
      <c r="BO46" s="9">
        <f t="shared" si="181"/>
        <v>0</v>
      </c>
      <c r="BP46" s="9">
        <f t="shared" si="181"/>
        <v>0</v>
      </c>
      <c r="BQ46" s="9">
        <f>IF(B46="No",0,D46*I46*Conversions!$B$8)</f>
        <v>0</v>
      </c>
      <c r="BR46" s="9">
        <f t="shared" ref="BR46:BS46" si="182">IF($BQ46=$CF46,$CF46,IF($G46&lt;BR$11,$CF46,IF(BQ46+$CF46/$F46&gt;$CF46,$CF46,BQ46+$CF46/$F46)))</f>
        <v>0</v>
      </c>
      <c r="BS46" s="9">
        <f t="shared" si="182"/>
        <v>0</v>
      </c>
      <c r="BT46" s="9">
        <f t="shared" ref="BT46:CE46" si="183">IF($BQ46=$CF46,$CF46,IF($G46&lt;BT$11,$CF46,IF(BS46+$CF46/$F46&gt;$CF46,$CF46,BS46+$CF46/$F46)))</f>
        <v>0</v>
      </c>
      <c r="BU46" s="9">
        <f t="shared" si="183"/>
        <v>0</v>
      </c>
      <c r="BV46" s="9">
        <f t="shared" si="183"/>
        <v>0</v>
      </c>
      <c r="BW46" s="9">
        <f t="shared" si="183"/>
        <v>0</v>
      </c>
      <c r="BX46" s="9">
        <f t="shared" si="183"/>
        <v>0</v>
      </c>
      <c r="BY46" s="9">
        <f t="shared" si="183"/>
        <v>0</v>
      </c>
      <c r="BZ46" s="9">
        <f t="shared" si="183"/>
        <v>0</v>
      </c>
      <c r="CA46" s="9">
        <f t="shared" si="183"/>
        <v>0</v>
      </c>
      <c r="CB46" s="9">
        <f t="shared" si="183"/>
        <v>0</v>
      </c>
      <c r="CC46" s="9">
        <f t="shared" si="183"/>
        <v>0</v>
      </c>
      <c r="CD46" s="9">
        <f t="shared" si="183"/>
        <v>0</v>
      </c>
      <c r="CE46" s="9">
        <f t="shared" si="183"/>
        <v>0</v>
      </c>
      <c r="CF46" s="55">
        <f>IF(B46="No",0,D46*N46*Conversions!$B$8)</f>
        <v>0</v>
      </c>
      <c r="CG46" s="54">
        <f>(AG46*Conversions!N$14+'Federal Appliances'!BG46*Conversions!N$15)/Conversions!$B$9</f>
        <v>0</v>
      </c>
      <c r="CH46" s="9">
        <f>(AH46*Conversions!O$14+'Federal Appliances'!BH46*Conversions!O$15)/Conversions!$B$9</f>
        <v>26867.080563380277</v>
      </c>
      <c r="CI46" s="9">
        <f>(AI46*Conversions!P$14+'Federal Appliances'!BI46*Conversions!P$15)/Conversions!$B$9</f>
        <v>52587.39549295773</v>
      </c>
      <c r="CJ46" s="9">
        <f>(AJ46*Conversions!Q$14+'Federal Appliances'!BJ46*Conversions!Q$15)/Conversions!$B$9</f>
        <v>77160.944788732362</v>
      </c>
      <c r="CK46" s="9">
        <f>(AK46*Conversions!R$14+'Federal Appliances'!BK46*Conversions!R$15)/Conversions!$B$9</f>
        <v>100587.72845070419</v>
      </c>
      <c r="CL46" s="9">
        <f>(AL46*Conversions!S$14+'Federal Appliances'!BL46*Conversions!S$15)/Conversions!$B$9</f>
        <v>122867.74647887323</v>
      </c>
      <c r="CM46" s="9">
        <f>(AM46*Conversions!T$14+'Federal Appliances'!BM46*Conversions!T$15)/Conversions!$B$9</f>
        <v>142526.58591549296</v>
      </c>
      <c r="CN46" s="9">
        <f>(AN46*Conversions!U$14+'Federal Appliances'!BN46*Conversions!U$15)/Conversions!$B$9</f>
        <v>160547.18873239434</v>
      </c>
      <c r="CO46" s="9">
        <f>(AO46*Conversions!V$14+'Federal Appliances'!BO46*Conversions!V$15)/Conversions!$B$9</f>
        <v>176929.55492957745</v>
      </c>
      <c r="CP46" s="9">
        <f>(AP46*Conversions!W$14+'Federal Appliances'!BP46*Conversions!W$15)/Conversions!$B$9</f>
        <v>191673.6845070422</v>
      </c>
      <c r="CQ46" s="9">
        <f>(AQ46*Conversions!X$14+'Federal Appliances'!BQ46*Conversions!X$15)/Conversions!$B$9</f>
        <v>194856.33802816898</v>
      </c>
      <c r="CR46" s="9">
        <f>(AR46*Conversions!Y$14+'Federal Appliances'!BR46*Conversions!Y$15)/Conversions!$B$9</f>
        <v>196588.39436619711</v>
      </c>
      <c r="CS46" s="9">
        <f>(AS46*Conversions!Z$14+'Federal Appliances'!BS46*Conversions!Z$15)/Conversions!$B$9</f>
        <v>188397.21126760554</v>
      </c>
      <c r="CT46" s="9">
        <f>(AT46*Conversions!AA$14+'Federal Appliances'!BT46*Conversions!AA$15)/Conversions!$B$9</f>
        <v>180206.028169014</v>
      </c>
      <c r="CU46" s="9">
        <f>(AU46*Conversions!AB$14+'Federal Appliances'!BU46*Conversions!AB$15)/Conversions!$B$9</f>
        <v>172014.84507042245</v>
      </c>
      <c r="CV46" s="9">
        <f>(AV46*Conversions!AC$14+'Federal Appliances'!BV46*Conversions!AC$15)/Conversions!$B$9</f>
        <v>163823.66197183088</v>
      </c>
      <c r="CW46" s="9">
        <f>(AW46*Conversions!AD$14+'Federal Appliances'!BW46*Conversions!AD$15)/Conversions!$B$9</f>
        <v>155632.47887323931</v>
      </c>
      <c r="CX46" s="9">
        <f>(AX46*Conversions!AE$14+'Federal Appliances'!BX46*Conversions!AE$15)/Conversions!$B$9</f>
        <v>147441.29577464773</v>
      </c>
      <c r="CY46" s="9">
        <f>(AY46*Conversions!AF$14+'Federal Appliances'!BY46*Conversions!AF$15)/Conversions!$B$9</f>
        <v>139250.11267605622</v>
      </c>
      <c r="CZ46" s="9">
        <f>(AZ46*Conversions!AG$14+'Federal Appliances'!BZ46*Conversions!AG$15)/Conversions!$B$9</f>
        <v>131058.92957746465</v>
      </c>
      <c r="DA46" s="9">
        <f>(BA46*Conversions!AH$14+'Federal Appliances'!CA46*Conversions!AH$15)/Conversions!$B$9</f>
        <v>122867.74647887307</v>
      </c>
      <c r="DB46" s="9">
        <f>(BB46*Conversions!AI$14+'Federal Appliances'!CB46*Conversions!AI$15)/Conversions!$B$9</f>
        <v>114676.56338028153</v>
      </c>
      <c r="DC46" s="9">
        <f>(BC46*Conversions!AJ$14+'Federal Appliances'!CC46*Conversions!AJ$15)/Conversions!$B$9</f>
        <v>106485.38028168998</v>
      </c>
      <c r="DD46" s="9">
        <f>(BD46*Conversions!AK$14+'Federal Appliances'!CD46*Conversions!AK$15)/Conversions!$B$9</f>
        <v>98294.19718309844</v>
      </c>
      <c r="DE46" s="9">
        <f>(BE46*Conversions!AL$14+'Federal Appliances'!CE46*Conversions!AL$15)/Conversions!$B$9</f>
        <v>90103.014084506882</v>
      </c>
      <c r="DF46" s="55">
        <f>(BF46*Conversions!AM$14+'Federal Appliances'!CF46*Conversions!AM$15)/Conversions!$B$9</f>
        <v>81911.830985915483</v>
      </c>
    </row>
    <row r="47" spans="2:110">
      <c r="B47" s="25" t="s">
        <v>23</v>
      </c>
      <c r="C47" t="s">
        <v>201</v>
      </c>
      <c r="D47" s="21">
        <f t="shared" si="148"/>
        <v>2.1000000000000001E-2</v>
      </c>
      <c r="E47" s="5">
        <v>2026</v>
      </c>
      <c r="F47" s="49">
        <v>18.5</v>
      </c>
      <c r="G47" s="51">
        <f t="shared" si="7"/>
        <v>2044.5</v>
      </c>
      <c r="H47" s="7">
        <v>1</v>
      </c>
      <c r="I47" s="7">
        <v>0</v>
      </c>
      <c r="J47" s="7">
        <v>0</v>
      </c>
      <c r="K47" s="7">
        <v>102</v>
      </c>
      <c r="L47" s="7">
        <v>0.5</v>
      </c>
      <c r="M47" s="7">
        <v>1.9</v>
      </c>
      <c r="N47" s="7">
        <v>0</v>
      </c>
      <c r="O47" s="7">
        <v>0</v>
      </c>
      <c r="P47" s="7">
        <v>188</v>
      </c>
      <c r="Q47" s="7">
        <v>0.9</v>
      </c>
      <c r="R47" s="7">
        <v>0.3</v>
      </c>
      <c r="S47" s="7">
        <v>0</v>
      </c>
      <c r="T47" s="7">
        <v>3</v>
      </c>
      <c r="U47" s="7">
        <v>0.1</v>
      </c>
      <c r="V47" s="7">
        <v>0.2</v>
      </c>
      <c r="W47" s="7">
        <v>3.1</v>
      </c>
      <c r="X47" s="7">
        <v>9.1</v>
      </c>
      <c r="Y47" s="45">
        <f t="shared" si="8"/>
        <v>2.0351890756302531E-3</v>
      </c>
      <c r="Z47" s="45">
        <f t="shared" si="8"/>
        <v>3.0032012144813702E-3</v>
      </c>
      <c r="AA47" s="46">
        <f t="shared" si="9"/>
        <v>3.9848993288590607E-3</v>
      </c>
      <c r="AB47" s="46">
        <f t="shared" si="9"/>
        <v>0</v>
      </c>
      <c r="AC47" s="46">
        <f t="shared" si="9"/>
        <v>0</v>
      </c>
      <c r="AD47" s="46">
        <f t="shared" si="9"/>
        <v>2.5685165450720004E-3</v>
      </c>
      <c r="AE47" s="46">
        <f t="shared" si="9"/>
        <v>7.6693651469961653E-3</v>
      </c>
      <c r="AF47" s="46">
        <f t="shared" si="9"/>
        <v>3.7313432835820903E-3</v>
      </c>
      <c r="AG47" s="54">
        <f t="shared" si="10"/>
        <v>0</v>
      </c>
      <c r="AH47" s="9">
        <f t="shared" ref="AH47:AP47" si="184">IF($E47&gt;AH$11,0,IF($G47&lt;AH$11,$AQ47,AG47+($BF47/($F47))))</f>
        <v>2156756.7567567569</v>
      </c>
      <c r="AI47" s="9">
        <f t="shared" si="184"/>
        <v>4313513.5135135138</v>
      </c>
      <c r="AJ47" s="9">
        <f t="shared" si="184"/>
        <v>6470270.2702702712</v>
      </c>
      <c r="AK47" s="9">
        <f t="shared" si="184"/>
        <v>8627027.0270270277</v>
      </c>
      <c r="AL47" s="9">
        <f t="shared" si="184"/>
        <v>10783783.783783784</v>
      </c>
      <c r="AM47" s="9">
        <f t="shared" si="184"/>
        <v>12940540.540540541</v>
      </c>
      <c r="AN47" s="9">
        <f t="shared" si="184"/>
        <v>15097297.297297297</v>
      </c>
      <c r="AO47" s="9">
        <f t="shared" si="184"/>
        <v>17254054.054054055</v>
      </c>
      <c r="AP47" s="9">
        <f t="shared" si="184"/>
        <v>19410810.810810812</v>
      </c>
      <c r="AQ47" s="9">
        <f>IF(B47="No",0,D47*H47*Conversions!$B$4)</f>
        <v>21000000</v>
      </c>
      <c r="AR47" s="9">
        <f t="shared" si="108"/>
        <v>23156756.756756756</v>
      </c>
      <c r="AS47" s="9">
        <f t="shared" si="108"/>
        <v>25313513.513513513</v>
      </c>
      <c r="AT47" s="9">
        <f t="shared" ref="AT47:BE47" si="185">IF($AQ47=$BF47,$BF47,IF($G47&lt;AT$11,$BF47,IF(AS47+$BF47/$F47&gt;$BF47,$BF47,AS47+$BF47/$F47)))</f>
        <v>27470270.270270269</v>
      </c>
      <c r="AU47" s="9">
        <f t="shared" si="185"/>
        <v>29627027.027027026</v>
      </c>
      <c r="AV47" s="9">
        <f t="shared" si="185"/>
        <v>31783783.783783782</v>
      </c>
      <c r="AW47" s="9">
        <f t="shared" si="185"/>
        <v>33940540.540540539</v>
      </c>
      <c r="AX47" s="9">
        <f t="shared" si="185"/>
        <v>36097297.297297299</v>
      </c>
      <c r="AY47" s="9">
        <f t="shared" si="185"/>
        <v>38254054.054054059</v>
      </c>
      <c r="AZ47" s="9">
        <f t="shared" si="185"/>
        <v>39900000</v>
      </c>
      <c r="BA47" s="9">
        <f t="shared" si="185"/>
        <v>39900000</v>
      </c>
      <c r="BB47" s="9">
        <f t="shared" si="185"/>
        <v>39900000</v>
      </c>
      <c r="BC47" s="9">
        <f t="shared" si="185"/>
        <v>39900000</v>
      </c>
      <c r="BD47" s="9">
        <f t="shared" si="185"/>
        <v>39900000</v>
      </c>
      <c r="BE47" s="9">
        <f t="shared" si="185"/>
        <v>39900000</v>
      </c>
      <c r="BF47" s="55">
        <f>IF(B47="No",0,D47*M47*Conversions!$B$4)</f>
        <v>39900000</v>
      </c>
      <c r="BG47" s="54">
        <f t="shared" si="13"/>
        <v>0</v>
      </c>
      <c r="BH47" s="9">
        <f t="shared" ref="BH47:BP47" si="186">IF($E47&gt;BH$11,0,IF($G47&lt;BH$11,$BQ47,BG47+($CF47/($F47))))</f>
        <v>0</v>
      </c>
      <c r="BI47" s="9">
        <f t="shared" si="186"/>
        <v>0</v>
      </c>
      <c r="BJ47" s="9">
        <f t="shared" si="186"/>
        <v>0</v>
      </c>
      <c r="BK47" s="9">
        <f t="shared" si="186"/>
        <v>0</v>
      </c>
      <c r="BL47" s="9">
        <f t="shared" si="186"/>
        <v>0</v>
      </c>
      <c r="BM47" s="9">
        <f t="shared" si="186"/>
        <v>0</v>
      </c>
      <c r="BN47" s="9">
        <f t="shared" si="186"/>
        <v>0</v>
      </c>
      <c r="BO47" s="9">
        <f t="shared" si="186"/>
        <v>0</v>
      </c>
      <c r="BP47" s="9">
        <f t="shared" si="186"/>
        <v>0</v>
      </c>
      <c r="BQ47" s="9">
        <f>IF(B47="No",0,D47*I47*Conversions!$B$8)</f>
        <v>0</v>
      </c>
      <c r="BR47" s="9">
        <f t="shared" ref="BR47:BS47" si="187">IF($BQ47=$CF47,$CF47,IF($G47&lt;BR$11,$CF47,IF(BQ47+$CF47/$F47&gt;$CF47,$CF47,BQ47+$CF47/$F47)))</f>
        <v>0</v>
      </c>
      <c r="BS47" s="9">
        <f t="shared" si="187"/>
        <v>0</v>
      </c>
      <c r="BT47" s="9">
        <f t="shared" ref="BT47:CE47" si="188">IF($BQ47=$CF47,$CF47,IF($G47&lt;BT$11,$CF47,IF(BS47+$CF47/$F47&gt;$CF47,$CF47,BS47+$CF47/$F47)))</f>
        <v>0</v>
      </c>
      <c r="BU47" s="9">
        <f t="shared" si="188"/>
        <v>0</v>
      </c>
      <c r="BV47" s="9">
        <f t="shared" si="188"/>
        <v>0</v>
      </c>
      <c r="BW47" s="9">
        <f t="shared" si="188"/>
        <v>0</v>
      </c>
      <c r="BX47" s="9">
        <f t="shared" si="188"/>
        <v>0</v>
      </c>
      <c r="BY47" s="9">
        <f t="shared" si="188"/>
        <v>0</v>
      </c>
      <c r="BZ47" s="9">
        <f t="shared" si="188"/>
        <v>0</v>
      </c>
      <c r="CA47" s="9">
        <f t="shared" si="188"/>
        <v>0</v>
      </c>
      <c r="CB47" s="9">
        <f t="shared" si="188"/>
        <v>0</v>
      </c>
      <c r="CC47" s="9">
        <f t="shared" si="188"/>
        <v>0</v>
      </c>
      <c r="CD47" s="9">
        <f t="shared" si="188"/>
        <v>0</v>
      </c>
      <c r="CE47" s="9">
        <f t="shared" si="188"/>
        <v>0</v>
      </c>
      <c r="CF47" s="55">
        <f>IF(B47="No",0,D47*N47*Conversions!$B$8)</f>
        <v>0</v>
      </c>
      <c r="CG47" s="54">
        <f>(AG47*Conversions!N$14+'Federal Appliances'!BG47*Conversions!N$15)/Conversions!$B$9</f>
        <v>0</v>
      </c>
      <c r="CH47" s="9">
        <f>(AH47*Conversions!O$14+'Federal Appliances'!BH47*Conversions!O$15)/Conversions!$B$9</f>
        <v>1215.5602588503996</v>
      </c>
      <c r="CI47" s="9">
        <f>(AI47*Conversions!P$14+'Federal Appliances'!BI47*Conversions!P$15)/Conversions!$B$9</f>
        <v>2379.2368481157209</v>
      </c>
      <c r="CJ47" s="9">
        <f>(AJ47*Conversions!Q$14+'Federal Appliances'!BJ47*Conversions!Q$15)/Conversions!$B$9</f>
        <v>3491.0297677959647</v>
      </c>
      <c r="CK47" s="9">
        <f>(AK47*Conversions!R$14+'Federal Appliances'!BK47*Conversions!R$15)/Conversions!$B$9</f>
        <v>4550.9390178911299</v>
      </c>
      <c r="CL47" s="9">
        <f>(AL47*Conversions!S$14+'Federal Appliances'!BL47*Conversions!S$15)/Conversions!$B$9</f>
        <v>5558.9645984012177</v>
      </c>
      <c r="CM47" s="9">
        <f>(AM47*Conversions!T$14+'Federal Appliances'!BM47*Conversions!T$15)/Conversions!$B$9</f>
        <v>6448.3989341454126</v>
      </c>
      <c r="CN47" s="9">
        <f>(AN47*Conversions!U$14+'Federal Appliances'!BN47*Conversions!U$15)/Conversions!$B$9</f>
        <v>7263.713741910924</v>
      </c>
      <c r="CO47" s="9">
        <f>(AO47*Conversions!V$14+'Federal Appliances'!BO47*Conversions!V$15)/Conversions!$B$9</f>
        <v>8004.9090216977529</v>
      </c>
      <c r="CP47" s="9">
        <f>(AP47*Conversions!W$14+'Federal Appliances'!BP47*Conversions!W$15)/Conversions!$B$9</f>
        <v>8671.9847735058975</v>
      </c>
      <c r="CQ47" s="9">
        <f>(AQ47*Conversions!X$14+'Federal Appliances'!BQ47*Conversions!X$15)/Conversions!$B$9</f>
        <v>9021.1267605633766</v>
      </c>
      <c r="CR47" s="9">
        <f>(AR47*Conversions!Y$14+'Federal Appliances'!BR47*Conversions!Y$15)/Conversions!$B$9</f>
        <v>9549.7160258850363</v>
      </c>
      <c r="CS47" s="9">
        <f>(AS47*Conversions!Z$14+'Federal Appliances'!BS47*Conversions!Z$15)/Conversions!$B$9</f>
        <v>10004.185763228012</v>
      </c>
      <c r="CT47" s="9">
        <f>(AT47*Conversions!AA$14+'Federal Appliances'!BT47*Conversions!AA$15)/Conversions!$B$9</f>
        <v>10384.535972592306</v>
      </c>
      <c r="CU47" s="9">
        <f>(AU47*Conversions!AB$14+'Federal Appliances'!BU47*Conversions!AB$15)/Conversions!$B$9</f>
        <v>10690.766653977915</v>
      </c>
      <c r="CV47" s="9">
        <f>(AV47*Conversions!AC$14+'Federal Appliances'!BV47*Conversions!AC$15)/Conversions!$B$9</f>
        <v>10922.877807384841</v>
      </c>
      <c r="CW47" s="9">
        <f>(AW47*Conversions!AD$14+'Federal Appliances'!BW47*Conversions!AD$15)/Conversions!$B$9</f>
        <v>11080.869432813086</v>
      </c>
      <c r="CX47" s="9">
        <f>(AX47*Conversions!AE$14+'Federal Appliances'!BX47*Conversions!AE$15)/Conversions!$B$9</f>
        <v>11164.741530262647</v>
      </c>
      <c r="CY47" s="9">
        <f>(AY47*Conversions!AF$14+'Federal Appliances'!BY47*Conversions!AF$15)/Conversions!$B$9</f>
        <v>11174.494099733525</v>
      </c>
      <c r="CZ47" s="9">
        <f>(AZ47*Conversions!AG$14+'Federal Appliances'!BZ47*Conversions!AG$15)/Conversions!$B$9</f>
        <v>10969.690140845058</v>
      </c>
      <c r="DA47" s="9">
        <f>(BA47*Conversions!AH$14+'Federal Appliances'!CA47*Conversions!AH$15)/Conversions!$B$9</f>
        <v>10284.08450704224</v>
      </c>
      <c r="DB47" s="9">
        <f>(BB47*Conversions!AI$14+'Federal Appliances'!CB47*Conversions!AI$15)/Conversions!$B$9</f>
        <v>9598.4788732394245</v>
      </c>
      <c r="DC47" s="9">
        <f>(BC47*Conversions!AJ$14+'Federal Appliances'!CC47*Conversions!AJ$15)/Conversions!$B$9</f>
        <v>8912.8732394366052</v>
      </c>
      <c r="DD47" s="9">
        <f>(BD47*Conversions!AK$14+'Federal Appliances'!CD47*Conversions!AK$15)/Conversions!$B$9</f>
        <v>8227.2676056337896</v>
      </c>
      <c r="DE47" s="9">
        <f>(BE47*Conversions!AL$14+'Federal Appliances'!CE47*Conversions!AL$15)/Conversions!$B$9</f>
        <v>7541.661971830973</v>
      </c>
      <c r="DF47" s="55">
        <f>(BF47*Conversions!AM$14+'Federal Appliances'!CF47*Conversions!AM$15)/Conversions!$B$9</f>
        <v>6856.0563380281674</v>
      </c>
    </row>
    <row r="48" spans="2:110">
      <c r="B48" s="25" t="s">
        <v>23</v>
      </c>
      <c r="C48" t="s">
        <v>202</v>
      </c>
      <c r="D48" s="21">
        <f t="shared" si="148"/>
        <v>2.1000000000000001E-2</v>
      </c>
      <c r="E48" s="5">
        <v>2025</v>
      </c>
      <c r="F48" s="49">
        <v>13.1</v>
      </c>
      <c r="G48" s="51">
        <f t="shared" si="7"/>
        <v>2038.1</v>
      </c>
      <c r="H48" s="7">
        <v>-0.1</v>
      </c>
      <c r="I48" s="7">
        <v>41.9</v>
      </c>
      <c r="J48" s="7">
        <v>0</v>
      </c>
      <c r="K48" s="7">
        <v>346</v>
      </c>
      <c r="L48" s="7">
        <v>0</v>
      </c>
      <c r="M48" s="7">
        <v>-0.1</v>
      </c>
      <c r="N48" s="7">
        <v>52.2</v>
      </c>
      <c r="O48" s="7">
        <v>0</v>
      </c>
      <c r="P48" s="7">
        <v>457</v>
      </c>
      <c r="Q48" s="7">
        <v>0</v>
      </c>
      <c r="R48" s="7">
        <v>1</v>
      </c>
      <c r="S48" s="7">
        <v>0</v>
      </c>
      <c r="T48" s="7">
        <v>8.5</v>
      </c>
      <c r="U48" s="7">
        <v>1.2</v>
      </c>
      <c r="V48" s="7">
        <v>1.2</v>
      </c>
      <c r="W48" s="7">
        <v>53.8</v>
      </c>
      <c r="X48" s="7">
        <v>53.5</v>
      </c>
      <c r="Y48" s="45">
        <f t="shared" si="8"/>
        <v>3.5320378151260517E-2</v>
      </c>
      <c r="Z48" s="45">
        <f t="shared" si="8"/>
        <v>1.7656182964258606E-2</v>
      </c>
      <c r="AA48" s="46">
        <f t="shared" si="9"/>
        <v>-2.0973154362416112E-4</v>
      </c>
      <c r="AB48" s="46">
        <f t="shared" si="9"/>
        <v>5.7180414065067367E-2</v>
      </c>
      <c r="AC48" s="46">
        <f t="shared" si="9"/>
        <v>0</v>
      </c>
      <c r="AD48" s="46">
        <f t="shared" si="9"/>
        <v>6.243681176052682E-3</v>
      </c>
      <c r="AE48" s="46">
        <f t="shared" si="9"/>
        <v>0</v>
      </c>
      <c r="AF48" s="46">
        <f t="shared" si="9"/>
        <v>1.2437810945273636E-2</v>
      </c>
      <c r="AG48" s="54">
        <f t="shared" si="10"/>
        <v>-160305.34351145042</v>
      </c>
      <c r="AH48" s="9">
        <f t="shared" ref="AH48:AP48" si="189">IF($E48&gt;AH$11,0,IF($G48&lt;AH$11,$AQ48,AG48+($BF48/($F48))))</f>
        <v>-320610.68702290085</v>
      </c>
      <c r="AI48" s="9">
        <f t="shared" si="189"/>
        <v>-480916.03053435124</v>
      </c>
      <c r="AJ48" s="9">
        <f t="shared" si="189"/>
        <v>-641221.3740458017</v>
      </c>
      <c r="AK48" s="9">
        <f t="shared" si="189"/>
        <v>-801526.71755725215</v>
      </c>
      <c r="AL48" s="9">
        <f t="shared" si="189"/>
        <v>-961832.06106870261</v>
      </c>
      <c r="AM48" s="9">
        <f t="shared" si="189"/>
        <v>-1122137.4045801531</v>
      </c>
      <c r="AN48" s="9">
        <f t="shared" si="189"/>
        <v>-1282442.7480916034</v>
      </c>
      <c r="AO48" s="9">
        <f t="shared" si="189"/>
        <v>-1442748.0916030537</v>
      </c>
      <c r="AP48" s="9">
        <f t="shared" si="189"/>
        <v>-1603053.4351145041</v>
      </c>
      <c r="AQ48" s="9">
        <f>IF(B48="No",0,D48*H48*Conversions!$B$4)</f>
        <v>-2100000.0000000005</v>
      </c>
      <c r="AR48" s="9">
        <f t="shared" si="108"/>
        <v>-2100000.0000000005</v>
      </c>
      <c r="AS48" s="9">
        <f t="shared" si="108"/>
        <v>-2100000.0000000005</v>
      </c>
      <c r="AT48" s="9">
        <f t="shared" ref="AT48:BE48" si="190">IF($AQ48=$BF48,$BF48,IF($G48&lt;AT$11,$BF48,IF(AS48+$BF48/$F48&gt;$BF48,$BF48,AS48+$BF48/$F48)))</f>
        <v>-2100000.0000000005</v>
      </c>
      <c r="AU48" s="9">
        <f t="shared" si="190"/>
        <v>-2100000.0000000005</v>
      </c>
      <c r="AV48" s="9">
        <f t="shared" si="190"/>
        <v>-2100000.0000000005</v>
      </c>
      <c r="AW48" s="9">
        <f t="shared" si="190"/>
        <v>-2100000.0000000005</v>
      </c>
      <c r="AX48" s="9">
        <f t="shared" si="190"/>
        <v>-2100000.0000000005</v>
      </c>
      <c r="AY48" s="9">
        <f t="shared" si="190"/>
        <v>-2100000.0000000005</v>
      </c>
      <c r="AZ48" s="9">
        <f t="shared" si="190"/>
        <v>-2100000.0000000005</v>
      </c>
      <c r="BA48" s="9">
        <f t="shared" si="190"/>
        <v>-2100000.0000000005</v>
      </c>
      <c r="BB48" s="9">
        <f t="shared" si="190"/>
        <v>-2100000.0000000005</v>
      </c>
      <c r="BC48" s="9">
        <f t="shared" si="190"/>
        <v>-2100000.0000000005</v>
      </c>
      <c r="BD48" s="9">
        <f t="shared" si="190"/>
        <v>-2100000.0000000005</v>
      </c>
      <c r="BE48" s="9">
        <f t="shared" si="190"/>
        <v>-2100000.0000000005</v>
      </c>
      <c r="BF48" s="55">
        <f>IF(B48="No",0,D48*M48*Conversions!$B$4)</f>
        <v>-2100000.0000000005</v>
      </c>
      <c r="BG48" s="54">
        <f t="shared" si="13"/>
        <v>83679.389312977102</v>
      </c>
      <c r="BH48" s="9">
        <f t="shared" ref="BH48:BP48" si="191">IF($E48&gt;BH$11,0,IF($G48&lt;BH$11,$BQ48,BG48+($CF48/($F48))))</f>
        <v>167358.7786259542</v>
      </c>
      <c r="BI48" s="9">
        <f t="shared" si="191"/>
        <v>251038.16793893132</v>
      </c>
      <c r="BJ48" s="9">
        <f t="shared" si="191"/>
        <v>334717.55725190841</v>
      </c>
      <c r="BK48" s="9">
        <f t="shared" si="191"/>
        <v>418396.9465648855</v>
      </c>
      <c r="BL48" s="9">
        <f t="shared" si="191"/>
        <v>502076.33587786258</v>
      </c>
      <c r="BM48" s="9">
        <f t="shared" si="191"/>
        <v>585755.72519083973</v>
      </c>
      <c r="BN48" s="9">
        <f t="shared" si="191"/>
        <v>669435.11450381682</v>
      </c>
      <c r="BO48" s="9">
        <f t="shared" si="191"/>
        <v>753114.50381679391</v>
      </c>
      <c r="BP48" s="9">
        <f t="shared" si="191"/>
        <v>836793.89312977099</v>
      </c>
      <c r="BQ48" s="9">
        <f>IF(B48="No",0,D48*I48*Conversions!$B$8)</f>
        <v>879900</v>
      </c>
      <c r="BR48" s="9">
        <f t="shared" ref="BR48:BS48" si="192">IF($BQ48=$CF48,$CF48,IF($G48&lt;BR$11,$CF48,IF(BQ48+$CF48/$F48&gt;$CF48,$CF48,BQ48+$CF48/$F48)))</f>
        <v>963579.38931297709</v>
      </c>
      <c r="BS48" s="9">
        <f t="shared" si="192"/>
        <v>1047258.7786259542</v>
      </c>
      <c r="BT48" s="9">
        <f t="shared" ref="BT48:CE48" si="193">IF($BQ48=$CF48,$CF48,IF($G48&lt;BT$11,$CF48,IF(BS48+$CF48/$F48&gt;$CF48,$CF48,BS48+$CF48/$F48)))</f>
        <v>1096200</v>
      </c>
      <c r="BU48" s="9">
        <f t="shared" si="193"/>
        <v>1096200</v>
      </c>
      <c r="BV48" s="9">
        <f t="shared" si="193"/>
        <v>1096200</v>
      </c>
      <c r="BW48" s="9">
        <f t="shared" si="193"/>
        <v>1096200</v>
      </c>
      <c r="BX48" s="9">
        <f t="shared" si="193"/>
        <v>1096200</v>
      </c>
      <c r="BY48" s="9">
        <f t="shared" si="193"/>
        <v>1096200</v>
      </c>
      <c r="BZ48" s="9">
        <f t="shared" si="193"/>
        <v>1096200</v>
      </c>
      <c r="CA48" s="9">
        <f t="shared" si="193"/>
        <v>1096200</v>
      </c>
      <c r="CB48" s="9">
        <f t="shared" si="193"/>
        <v>1096200</v>
      </c>
      <c r="CC48" s="9">
        <f t="shared" si="193"/>
        <v>1096200</v>
      </c>
      <c r="CD48" s="9">
        <f t="shared" si="193"/>
        <v>1096200</v>
      </c>
      <c r="CE48" s="9">
        <f t="shared" si="193"/>
        <v>1096200</v>
      </c>
      <c r="CF48" s="55">
        <f>IF(B48="No",0,D48*N48*Conversions!$B$8)</f>
        <v>1096200</v>
      </c>
      <c r="CG48" s="54">
        <f>(AG48*Conversions!N$14+'Federal Appliances'!BG48*Conversions!N$15)/Conversions!$B$9</f>
        <v>4802.9671003117946</v>
      </c>
      <c r="CH48" s="9">
        <f>(AH48*Conversions!O$14+'Federal Appliances'!BH48*Conversions!O$15)/Conversions!$B$9</f>
        <v>9609.7905601548209</v>
      </c>
      <c r="CI48" s="9">
        <f>(AI48*Conversions!P$14+'Federal Appliances'!BI48*Conversions!P$15)/Conversions!$B$9</f>
        <v>14420.470379529082</v>
      </c>
      <c r="CJ48" s="9">
        <f>(AJ48*Conversions!Q$14+'Federal Appliances'!BJ48*Conversions!Q$15)/Conversions!$B$9</f>
        <v>19235.006558434576</v>
      </c>
      <c r="CK48" s="9">
        <f>(AK48*Conversions!R$14+'Federal Appliances'!BK48*Conversions!R$15)/Conversions!$B$9</f>
        <v>24053.399096871301</v>
      </c>
      <c r="CL48" s="9">
        <f>(AL48*Conversions!S$14+'Federal Appliances'!BL48*Conversions!S$15)/Conversions!$B$9</f>
        <v>28875.647994839263</v>
      </c>
      <c r="CM48" s="9">
        <f>(AM48*Conversions!T$14+'Federal Appliances'!BM48*Conversions!T$15)/Conversions!$B$9</f>
        <v>33707.53779163531</v>
      </c>
      <c r="CN48" s="9">
        <f>(AN48*Conversions!U$14+'Federal Appliances'!BN48*Conversions!U$15)/Conversions!$B$9</f>
        <v>38544.936673475975</v>
      </c>
      <c r="CO48" s="9">
        <f>(AO48*Conversions!V$14+'Federal Appliances'!BO48*Conversions!V$15)/Conversions!$B$9</f>
        <v>43387.844640361247</v>
      </c>
      <c r="CP48" s="9">
        <f>(AP48*Conversions!W$14+'Federal Appliances'!BP48*Conversions!W$15)/Conversions!$B$9</f>
        <v>48236.261692291147</v>
      </c>
      <c r="CQ48" s="9">
        <f>(AQ48*Conversions!X$14+'Federal Appliances'!BQ48*Conversions!X$15)/Conversions!$B$9</f>
        <v>50572.037323943659</v>
      </c>
      <c r="CR48" s="9">
        <f>(AR48*Conversions!Y$14+'Federal Appliances'!BR48*Conversions!Y$15)/Conversions!$B$9</f>
        <v>55503.366105795081</v>
      </c>
      <c r="CS48" s="9">
        <f>(AS48*Conversions!Z$14+'Federal Appliances'!BS48*Conversions!Z$15)/Conversions!$B$9</f>
        <v>60434.694887646488</v>
      </c>
      <c r="CT48" s="9">
        <f>(AT48*Conversions!AA$14+'Federal Appliances'!BT48*Conversions!AA$15)/Conversions!$B$9</f>
        <v>63333.840845070423</v>
      </c>
      <c r="CU48" s="9">
        <f>(AU48*Conversions!AB$14+'Federal Appliances'!BU48*Conversions!AB$15)/Conversions!$B$9</f>
        <v>63369.925352112674</v>
      </c>
      <c r="CV48" s="9">
        <f>(AV48*Conversions!AC$14+'Federal Appliances'!BV48*Conversions!AC$15)/Conversions!$B$9</f>
        <v>63406.009859154932</v>
      </c>
      <c r="CW48" s="9">
        <f>(AW48*Conversions!AD$14+'Federal Appliances'!BW48*Conversions!AD$15)/Conversions!$B$9</f>
        <v>63442.094366197183</v>
      </c>
      <c r="CX48" s="9">
        <f>(AX48*Conversions!AE$14+'Federal Appliances'!BX48*Conversions!AE$15)/Conversions!$B$9</f>
        <v>63478.178873239434</v>
      </c>
      <c r="CY48" s="9">
        <f>(AY48*Conversions!AF$14+'Federal Appliances'!BY48*Conversions!AF$15)/Conversions!$B$9</f>
        <v>63514.263380281693</v>
      </c>
      <c r="CZ48" s="9">
        <f>(AZ48*Conversions!AG$14+'Federal Appliances'!BZ48*Conversions!AG$15)/Conversions!$B$9</f>
        <v>63550.347887323944</v>
      </c>
      <c r="DA48" s="9">
        <f>(BA48*Conversions!AH$14+'Federal Appliances'!CA48*Conversions!AH$15)/Conversions!$B$9</f>
        <v>63586.432394366195</v>
      </c>
      <c r="DB48" s="9">
        <f>(BB48*Conversions!AI$14+'Federal Appliances'!CB48*Conversions!AI$15)/Conversions!$B$9</f>
        <v>63622.516901408446</v>
      </c>
      <c r="DC48" s="9">
        <f>(BC48*Conversions!AJ$14+'Federal Appliances'!CC48*Conversions!AJ$15)/Conversions!$B$9</f>
        <v>63658.601408450704</v>
      </c>
      <c r="DD48" s="9">
        <f>(BD48*Conversions!AK$14+'Federal Appliances'!CD48*Conversions!AK$15)/Conversions!$B$9</f>
        <v>63694.685915492963</v>
      </c>
      <c r="DE48" s="9">
        <f>(BE48*Conversions!AL$14+'Federal Appliances'!CE48*Conversions!AL$15)/Conversions!$B$9</f>
        <v>63730.770422535214</v>
      </c>
      <c r="DF48" s="55">
        <f>(BF48*Conversions!AM$14+'Federal Appliances'!CF48*Conversions!AM$15)/Conversions!$B$9</f>
        <v>63766.854929577465</v>
      </c>
    </row>
    <row r="49" spans="2:110">
      <c r="B49" s="25" t="s">
        <v>23</v>
      </c>
      <c r="C49" t="s">
        <v>203</v>
      </c>
      <c r="D49" s="21">
        <f t="shared" si="148"/>
        <v>2.1000000000000001E-2</v>
      </c>
      <c r="E49" s="5">
        <v>2026</v>
      </c>
      <c r="F49" s="49">
        <v>15</v>
      </c>
      <c r="G49" s="51">
        <f t="shared" si="7"/>
        <v>2041</v>
      </c>
      <c r="H49" s="7">
        <v>2.8</v>
      </c>
      <c r="I49" s="7">
        <v>0</v>
      </c>
      <c r="J49" s="7">
        <v>0</v>
      </c>
      <c r="K49" s="7">
        <v>284</v>
      </c>
      <c r="L49" s="7">
        <v>1.4</v>
      </c>
      <c r="M49" s="7">
        <v>4.4000000000000004</v>
      </c>
      <c r="N49" s="7">
        <v>0</v>
      </c>
      <c r="O49" s="7">
        <v>0</v>
      </c>
      <c r="P49" s="7">
        <v>425</v>
      </c>
      <c r="Q49" s="7">
        <v>2.1</v>
      </c>
      <c r="R49" s="7">
        <v>0.7</v>
      </c>
      <c r="S49" s="7">
        <v>0</v>
      </c>
      <c r="T49" s="7">
        <v>7.7</v>
      </c>
      <c r="U49" s="7">
        <v>0.2</v>
      </c>
      <c r="V49" s="7">
        <v>0.4</v>
      </c>
      <c r="W49" s="7">
        <v>7.9</v>
      </c>
      <c r="X49" s="7">
        <v>23</v>
      </c>
      <c r="Y49" s="45">
        <f t="shared" si="8"/>
        <v>5.1864495798319352E-3</v>
      </c>
      <c r="Z49" s="45">
        <f t="shared" si="8"/>
        <v>7.590508564073793E-3</v>
      </c>
      <c r="AA49" s="46">
        <f t="shared" si="9"/>
        <v>9.2281879194630895E-3</v>
      </c>
      <c r="AB49" s="46">
        <f t="shared" si="9"/>
        <v>0</v>
      </c>
      <c r="AC49" s="46">
        <f t="shared" si="9"/>
        <v>0</v>
      </c>
      <c r="AD49" s="46">
        <f t="shared" si="9"/>
        <v>5.8064868705085112E-3</v>
      </c>
      <c r="AE49" s="46">
        <f t="shared" si="9"/>
        <v>1.7895185342991053E-2</v>
      </c>
      <c r="AF49" s="46">
        <f t="shared" si="9"/>
        <v>8.7064676616915443E-3</v>
      </c>
      <c r="AG49" s="54">
        <f t="shared" si="10"/>
        <v>0</v>
      </c>
      <c r="AH49" s="9">
        <f>IF($E49&gt;AH$11,0,IF($G49&lt;AH$11,$AQ49,AG49+($BF49/($F49))))</f>
        <v>6160000.0000000009</v>
      </c>
      <c r="AI49" s="9">
        <f t="shared" ref="AI49:AP49" si="194">IF($E49&gt;AI$11,0,IF($G49&lt;AI$11,$AQ49,AH49+($BF49/($F49))))</f>
        <v>12320000.000000002</v>
      </c>
      <c r="AJ49" s="9">
        <f t="shared" si="194"/>
        <v>18480000.000000004</v>
      </c>
      <c r="AK49" s="9">
        <f t="shared" si="194"/>
        <v>24640000.000000004</v>
      </c>
      <c r="AL49" s="9">
        <f t="shared" si="194"/>
        <v>30800000.000000004</v>
      </c>
      <c r="AM49" s="9">
        <f t="shared" si="194"/>
        <v>36960000.000000007</v>
      </c>
      <c r="AN49" s="9">
        <f t="shared" si="194"/>
        <v>43120000.000000007</v>
      </c>
      <c r="AO49" s="9">
        <f t="shared" si="194"/>
        <v>49280000.000000007</v>
      </c>
      <c r="AP49" s="9">
        <f t="shared" si="194"/>
        <v>55440000.000000007</v>
      </c>
      <c r="AQ49" s="9">
        <f>IF(B49="No",0,D49*H49*Conversions!$B$4)</f>
        <v>58800000</v>
      </c>
      <c r="AR49" s="9">
        <f t="shared" si="108"/>
        <v>64960000</v>
      </c>
      <c r="AS49" s="9">
        <f t="shared" si="108"/>
        <v>71120000</v>
      </c>
      <c r="AT49" s="9">
        <f t="shared" ref="AT49:BE49" si="195">IF($AQ49=$BF49,$BF49,IF($G49&lt;AT$11,$BF49,IF(AS49+$BF49/$F49&gt;$BF49,$BF49,AS49+$BF49/$F49)))</f>
        <v>77280000</v>
      </c>
      <c r="AU49" s="9">
        <f t="shared" si="195"/>
        <v>83440000</v>
      </c>
      <c r="AV49" s="9">
        <f t="shared" si="195"/>
        <v>89600000</v>
      </c>
      <c r="AW49" s="9">
        <f t="shared" si="195"/>
        <v>92400000.000000015</v>
      </c>
      <c r="AX49" s="9">
        <f t="shared" si="195"/>
        <v>92400000.000000015</v>
      </c>
      <c r="AY49" s="9">
        <f t="shared" si="195"/>
        <v>92400000.000000015</v>
      </c>
      <c r="AZ49" s="9">
        <f t="shared" si="195"/>
        <v>92400000.000000015</v>
      </c>
      <c r="BA49" s="9">
        <f t="shared" si="195"/>
        <v>92400000.000000015</v>
      </c>
      <c r="BB49" s="9">
        <f t="shared" si="195"/>
        <v>92400000.000000015</v>
      </c>
      <c r="BC49" s="9">
        <f t="shared" si="195"/>
        <v>92400000.000000015</v>
      </c>
      <c r="BD49" s="9">
        <f t="shared" si="195"/>
        <v>92400000.000000015</v>
      </c>
      <c r="BE49" s="9">
        <f t="shared" si="195"/>
        <v>92400000.000000015</v>
      </c>
      <c r="BF49" s="55">
        <f>IF(B49="No",0,D49*M49*Conversions!$B$4)</f>
        <v>92400000.000000015</v>
      </c>
      <c r="BG49" s="54">
        <f t="shared" si="13"/>
        <v>0</v>
      </c>
      <c r="BH49" s="9">
        <f t="shared" ref="BH49:BP49" si="196">IF($E49&gt;BH$11,0,IF($G49&lt;BH$11,$BQ49,BG49+($CF49/($F49))))</f>
        <v>0</v>
      </c>
      <c r="BI49" s="9">
        <f t="shared" si="196"/>
        <v>0</v>
      </c>
      <c r="BJ49" s="9">
        <f t="shared" si="196"/>
        <v>0</v>
      </c>
      <c r="BK49" s="9">
        <f t="shared" si="196"/>
        <v>0</v>
      </c>
      <c r="BL49" s="9">
        <f t="shared" si="196"/>
        <v>0</v>
      </c>
      <c r="BM49" s="9">
        <f t="shared" si="196"/>
        <v>0</v>
      </c>
      <c r="BN49" s="9">
        <f t="shared" si="196"/>
        <v>0</v>
      </c>
      <c r="BO49" s="9">
        <f t="shared" si="196"/>
        <v>0</v>
      </c>
      <c r="BP49" s="9">
        <f t="shared" si="196"/>
        <v>0</v>
      </c>
      <c r="BQ49" s="9">
        <f>IF(B49="No",0,D49*I49*Conversions!$B$8)</f>
        <v>0</v>
      </c>
      <c r="BR49" s="9">
        <f t="shared" ref="BR49:BS49" si="197">IF($BQ49=$CF49,$CF49,IF($G49&lt;BR$11,$CF49,IF(BQ49+$CF49/$F49&gt;$CF49,$CF49,BQ49+$CF49/$F49)))</f>
        <v>0</v>
      </c>
      <c r="BS49" s="9">
        <f t="shared" si="197"/>
        <v>0</v>
      </c>
      <c r="BT49" s="9">
        <f t="shared" ref="BT49:CE49" si="198">IF($BQ49=$CF49,$CF49,IF($G49&lt;BT$11,$CF49,IF(BS49+$CF49/$F49&gt;$CF49,$CF49,BS49+$CF49/$F49)))</f>
        <v>0</v>
      </c>
      <c r="BU49" s="9">
        <f t="shared" si="198"/>
        <v>0</v>
      </c>
      <c r="BV49" s="9">
        <f t="shared" si="198"/>
        <v>0</v>
      </c>
      <c r="BW49" s="9">
        <f t="shared" si="198"/>
        <v>0</v>
      </c>
      <c r="BX49" s="9">
        <f t="shared" si="198"/>
        <v>0</v>
      </c>
      <c r="BY49" s="9">
        <f t="shared" si="198"/>
        <v>0</v>
      </c>
      <c r="BZ49" s="9">
        <f t="shared" si="198"/>
        <v>0</v>
      </c>
      <c r="CA49" s="9">
        <f t="shared" si="198"/>
        <v>0</v>
      </c>
      <c r="CB49" s="9">
        <f t="shared" si="198"/>
        <v>0</v>
      </c>
      <c r="CC49" s="9">
        <f t="shared" si="198"/>
        <v>0</v>
      </c>
      <c r="CD49" s="9">
        <f t="shared" si="198"/>
        <v>0</v>
      </c>
      <c r="CE49" s="9">
        <f t="shared" si="198"/>
        <v>0</v>
      </c>
      <c r="CF49" s="55">
        <f>IF(B49="No",0,D49*N49*Conversions!$B$8)</f>
        <v>0</v>
      </c>
      <c r="CG49" s="54">
        <f>(AG49*Conversions!N$14+'Federal Appliances'!BG49*Conversions!N$15)/Conversions!$B$9</f>
        <v>0</v>
      </c>
      <c r="CH49" s="9">
        <f>(AH49*Conversions!O$14+'Federal Appliances'!BH49*Conversions!O$15)/Conversions!$B$9</f>
        <v>3471.8107042253519</v>
      </c>
      <c r="CI49" s="9">
        <f>(AI49*Conversions!P$14+'Federal Appliances'!BI49*Conversions!P$15)/Conversions!$B$9</f>
        <v>6795.4343661971825</v>
      </c>
      <c r="CJ49" s="9">
        <f>(AJ49*Conversions!Q$14+'Federal Appliances'!BJ49*Conversions!Q$15)/Conversions!$B$9</f>
        <v>9970.8709859154915</v>
      </c>
      <c r="CK49" s="9">
        <f>(AK49*Conversions!R$14+'Federal Appliances'!BK49*Conversions!R$15)/Conversions!$B$9</f>
        <v>12998.120563380278</v>
      </c>
      <c r="CL49" s="9">
        <f>(AL49*Conversions!S$14+'Federal Appliances'!BL49*Conversions!S$15)/Conversions!$B$9</f>
        <v>15877.183098591551</v>
      </c>
      <c r="CM49" s="9">
        <f>(AM49*Conversions!T$14+'Federal Appliances'!BM49*Conversions!T$15)/Conversions!$B$9</f>
        <v>18417.532394366201</v>
      </c>
      <c r="CN49" s="9">
        <f>(AN49*Conversions!U$14+'Federal Appliances'!BN49*Conversions!U$15)/Conversions!$B$9</f>
        <v>20746.185915492959</v>
      </c>
      <c r="CO49" s="9">
        <f>(AO49*Conversions!V$14+'Federal Appliances'!BO49*Conversions!V$15)/Conversions!$B$9</f>
        <v>22863.14366197183</v>
      </c>
      <c r="CP49" s="9">
        <f>(AP49*Conversions!W$14+'Federal Appliances'!BP49*Conversions!W$15)/Conversions!$B$9</f>
        <v>24768.405633802813</v>
      </c>
      <c r="CQ49" s="9">
        <f>(AQ49*Conversions!X$14+'Federal Appliances'!BQ49*Conversions!X$15)/Conversions!$B$9</f>
        <v>25259.15492957746</v>
      </c>
      <c r="CR49" s="9">
        <f>(AR49*Conversions!Y$14+'Federal Appliances'!BR49*Conversions!Y$15)/Conversions!$B$9</f>
        <v>26789.138028169007</v>
      </c>
      <c r="CS49" s="9">
        <f>(AS49*Conversions!Z$14+'Federal Appliances'!BS49*Conversions!Z$15)/Conversions!$B$9</f>
        <v>28107.425352112663</v>
      </c>
      <c r="CT49" s="9">
        <f>(AT49*Conversions!AA$14+'Federal Appliances'!BT49*Conversions!AA$15)/Conversions!$B$9</f>
        <v>29214.016901408439</v>
      </c>
      <c r="CU49" s="9">
        <f>(AU49*Conversions!AB$14+'Federal Appliances'!BU49*Conversions!AB$15)/Conversions!$B$9</f>
        <v>30108.912676056323</v>
      </c>
      <c r="CV49" s="9">
        <f>(AV49*Conversions!AC$14+'Federal Appliances'!BV49*Conversions!AC$15)/Conversions!$B$9</f>
        <v>30792.112676056317</v>
      </c>
      <c r="CW49" s="9">
        <f>(AW49*Conversions!AD$14+'Federal Appliances'!BW49*Conversions!AD$15)/Conversions!$B$9</f>
        <v>30166.647887323925</v>
      </c>
      <c r="CX49" s="9">
        <f>(AX49*Conversions!AE$14+'Federal Appliances'!BX49*Conversions!AE$15)/Conversions!$B$9</f>
        <v>28578.929577464765</v>
      </c>
      <c r="CY49" s="9">
        <f>(AY49*Conversions!AF$14+'Federal Appliances'!BY49*Conversions!AF$15)/Conversions!$B$9</f>
        <v>26991.211267605609</v>
      </c>
      <c r="CZ49" s="9">
        <f>(AZ49*Conversions!AG$14+'Federal Appliances'!BZ49*Conversions!AG$15)/Conversions!$B$9</f>
        <v>25403.492957746454</v>
      </c>
      <c r="DA49" s="9">
        <f>(BA49*Conversions!AH$14+'Federal Appliances'!CA49*Conversions!AH$15)/Conversions!$B$9</f>
        <v>23815.774647887298</v>
      </c>
      <c r="DB49" s="9">
        <f>(BB49*Conversions!AI$14+'Federal Appliances'!CB49*Conversions!AI$15)/Conversions!$B$9</f>
        <v>22228.056338028142</v>
      </c>
      <c r="DC49" s="9">
        <f>(BC49*Conversions!AJ$14+'Federal Appliances'!CC49*Conversions!AJ$15)/Conversions!$B$9</f>
        <v>20640.338028168986</v>
      </c>
      <c r="DD49" s="9">
        <f>(BD49*Conversions!AK$14+'Federal Appliances'!CD49*Conversions!AK$15)/Conversions!$B$9</f>
        <v>19052.61971830983</v>
      </c>
      <c r="DE49" s="9">
        <f>(BE49*Conversions!AL$14+'Federal Appliances'!CE49*Conversions!AL$15)/Conversions!$B$9</f>
        <v>17464.901408450678</v>
      </c>
      <c r="DF49" s="55">
        <f>(BF49*Conversions!AM$14+'Federal Appliances'!CF49*Conversions!AM$15)/Conversions!$B$9</f>
        <v>15877.183098591549</v>
      </c>
    </row>
    <row r="50" spans="2:110">
      <c r="B50" s="25" t="s">
        <v>23</v>
      </c>
      <c r="C50" t="s">
        <v>204</v>
      </c>
      <c r="D50" s="21">
        <f t="shared" si="148"/>
        <v>2.1000000000000001E-2</v>
      </c>
      <c r="E50" s="5">
        <v>2026</v>
      </c>
      <c r="F50" s="49">
        <v>32</v>
      </c>
      <c r="G50" s="51">
        <f t="shared" si="7"/>
        <v>2058</v>
      </c>
      <c r="H50" s="7">
        <v>9.6999999999999993</v>
      </c>
      <c r="I50" s="7">
        <v>0</v>
      </c>
      <c r="J50" s="7">
        <v>0</v>
      </c>
      <c r="K50" s="7">
        <v>985</v>
      </c>
      <c r="L50" s="7">
        <v>1.1000000000000001</v>
      </c>
      <c r="M50" s="7">
        <v>24.9</v>
      </c>
      <c r="N50" s="7">
        <v>0</v>
      </c>
      <c r="O50" s="7">
        <v>0</v>
      </c>
      <c r="P50" s="47">
        <v>2406</v>
      </c>
      <c r="Q50" s="7">
        <v>2.8</v>
      </c>
      <c r="R50" s="7">
        <v>2.8</v>
      </c>
      <c r="S50" s="7">
        <v>0</v>
      </c>
      <c r="T50" s="7">
        <v>31.6</v>
      </c>
      <c r="U50" s="7">
        <v>0.6</v>
      </c>
      <c r="V50" s="7">
        <v>1.5</v>
      </c>
      <c r="W50" s="7">
        <v>32</v>
      </c>
      <c r="X50" s="7">
        <v>94.5</v>
      </c>
      <c r="Y50" s="45">
        <f t="shared" si="8"/>
        <v>2.1008403361344546E-2</v>
      </c>
      <c r="Z50" s="45">
        <f t="shared" si="8"/>
        <v>3.1187089534998845E-2</v>
      </c>
      <c r="AA50" s="46">
        <f t="shared" si="9"/>
        <v>5.2223154362416119E-2</v>
      </c>
      <c r="AB50" s="46">
        <f t="shared" si="9"/>
        <v>0</v>
      </c>
      <c r="AC50" s="46">
        <f t="shared" si="9"/>
        <v>0</v>
      </c>
      <c r="AD50" s="46">
        <f t="shared" si="9"/>
        <v>3.2871546848102305E-2</v>
      </c>
      <c r="AE50" s="46">
        <f t="shared" si="9"/>
        <v>2.3860247123988067E-2</v>
      </c>
      <c r="AF50" s="46">
        <f t="shared" si="9"/>
        <v>3.4825870646766177E-2</v>
      </c>
      <c r="AG50" s="54">
        <f t="shared" si="10"/>
        <v>0</v>
      </c>
      <c r="AH50" s="9">
        <f t="shared" ref="AH50:AP50" si="199">IF($E50&gt;AH$11,0,IF($G50&lt;AH$11,$AQ50,AG50+($BF50/($F50))))</f>
        <v>16340625.000000002</v>
      </c>
      <c r="AI50" s="9">
        <f t="shared" si="199"/>
        <v>32681250.000000004</v>
      </c>
      <c r="AJ50" s="9">
        <f t="shared" si="199"/>
        <v>49021875.000000007</v>
      </c>
      <c r="AK50" s="9">
        <f t="shared" si="199"/>
        <v>65362500.000000007</v>
      </c>
      <c r="AL50" s="9">
        <f t="shared" si="199"/>
        <v>81703125.000000015</v>
      </c>
      <c r="AM50" s="9">
        <f t="shared" si="199"/>
        <v>98043750.000000015</v>
      </c>
      <c r="AN50" s="9">
        <f t="shared" si="199"/>
        <v>114384375.00000001</v>
      </c>
      <c r="AO50" s="9">
        <f t="shared" si="199"/>
        <v>130725000.00000001</v>
      </c>
      <c r="AP50" s="9">
        <f t="shared" si="199"/>
        <v>147065625.00000003</v>
      </c>
      <c r="AQ50" s="9">
        <f>IF(B50="No",0,D50*H50*Conversions!$B$4)</f>
        <v>203700000</v>
      </c>
      <c r="AR50" s="9">
        <f t="shared" si="108"/>
        <v>220040625</v>
      </c>
      <c r="AS50" s="9">
        <f t="shared" si="108"/>
        <v>236381250</v>
      </c>
      <c r="AT50" s="9">
        <f t="shared" ref="AT50:BE50" si="200">IF($AQ50=$BF50,$BF50,IF($G50&lt;AT$11,$BF50,IF(AS50+$BF50/$F50&gt;$BF50,$BF50,AS50+$BF50/$F50)))</f>
        <v>252721875</v>
      </c>
      <c r="AU50" s="9">
        <f t="shared" si="200"/>
        <v>269062500</v>
      </c>
      <c r="AV50" s="9">
        <f t="shared" si="200"/>
        <v>285403125</v>
      </c>
      <c r="AW50" s="9">
        <f t="shared" si="200"/>
        <v>301743750</v>
      </c>
      <c r="AX50" s="9">
        <f t="shared" si="200"/>
        <v>318084375</v>
      </c>
      <c r="AY50" s="9">
        <f t="shared" si="200"/>
        <v>334425000</v>
      </c>
      <c r="AZ50" s="9">
        <f t="shared" si="200"/>
        <v>350765625</v>
      </c>
      <c r="BA50" s="9">
        <f t="shared" si="200"/>
        <v>367106250</v>
      </c>
      <c r="BB50" s="9">
        <f t="shared" si="200"/>
        <v>383446875</v>
      </c>
      <c r="BC50" s="9">
        <f t="shared" si="200"/>
        <v>399787500</v>
      </c>
      <c r="BD50" s="9">
        <f t="shared" si="200"/>
        <v>416128125</v>
      </c>
      <c r="BE50" s="9">
        <f t="shared" si="200"/>
        <v>432468750</v>
      </c>
      <c r="BF50" s="55">
        <f>IF(B50="No",0,D50*M50*Conversions!$B$4)</f>
        <v>522900000.00000006</v>
      </c>
      <c r="BG50" s="54">
        <f t="shared" si="13"/>
        <v>0</v>
      </c>
      <c r="BH50" s="9">
        <f t="shared" ref="BH50:BP50" si="201">IF($E50&gt;BH$11,0,IF($G50&lt;BH$11,$BQ50,BG50+($CF50/($F50))))</f>
        <v>0</v>
      </c>
      <c r="BI50" s="9">
        <f t="shared" si="201"/>
        <v>0</v>
      </c>
      <c r="BJ50" s="9">
        <f t="shared" si="201"/>
        <v>0</v>
      </c>
      <c r="BK50" s="9">
        <f t="shared" si="201"/>
        <v>0</v>
      </c>
      <c r="BL50" s="9">
        <f t="shared" si="201"/>
        <v>0</v>
      </c>
      <c r="BM50" s="9">
        <f t="shared" si="201"/>
        <v>0</v>
      </c>
      <c r="BN50" s="9">
        <f t="shared" si="201"/>
        <v>0</v>
      </c>
      <c r="BO50" s="9">
        <f t="shared" si="201"/>
        <v>0</v>
      </c>
      <c r="BP50" s="9">
        <f t="shared" si="201"/>
        <v>0</v>
      </c>
      <c r="BQ50" s="9">
        <f>IF(B50="No",0,D50*I50*Conversions!$B$8)</f>
        <v>0</v>
      </c>
      <c r="BR50" s="9">
        <f t="shared" ref="BR50:BS50" si="202">IF($BQ50=$CF50,$CF50,IF($G50&lt;BR$11,$CF50,IF(BQ50+$CF50/$F50&gt;$CF50,$CF50,BQ50+$CF50/$F50)))</f>
        <v>0</v>
      </c>
      <c r="BS50" s="9">
        <f t="shared" si="202"/>
        <v>0</v>
      </c>
      <c r="BT50" s="9">
        <f t="shared" ref="BT50:CE50" si="203">IF($BQ50=$CF50,$CF50,IF($G50&lt;BT$11,$CF50,IF(BS50+$CF50/$F50&gt;$CF50,$CF50,BS50+$CF50/$F50)))</f>
        <v>0</v>
      </c>
      <c r="BU50" s="9">
        <f t="shared" si="203"/>
        <v>0</v>
      </c>
      <c r="BV50" s="9">
        <f t="shared" si="203"/>
        <v>0</v>
      </c>
      <c r="BW50" s="9">
        <f t="shared" si="203"/>
        <v>0</v>
      </c>
      <c r="BX50" s="9">
        <f t="shared" si="203"/>
        <v>0</v>
      </c>
      <c r="BY50" s="9">
        <f t="shared" si="203"/>
        <v>0</v>
      </c>
      <c r="BZ50" s="9">
        <f t="shared" si="203"/>
        <v>0</v>
      </c>
      <c r="CA50" s="9">
        <f t="shared" si="203"/>
        <v>0</v>
      </c>
      <c r="CB50" s="9">
        <f t="shared" si="203"/>
        <v>0</v>
      </c>
      <c r="CC50" s="9">
        <f t="shared" si="203"/>
        <v>0</v>
      </c>
      <c r="CD50" s="9">
        <f t="shared" si="203"/>
        <v>0</v>
      </c>
      <c r="CE50" s="9">
        <f t="shared" si="203"/>
        <v>0</v>
      </c>
      <c r="CF50" s="55">
        <f>IF(B50="No",0,D50*N50*Conversions!$B$8)</f>
        <v>0</v>
      </c>
      <c r="CG50" s="54">
        <f>(AG50*Conversions!N$14+'Federal Appliances'!BG50*Conversions!N$15)/Conversions!$B$9</f>
        <v>0</v>
      </c>
      <c r="CH50" s="9">
        <f>(AH50*Conversions!O$14+'Federal Appliances'!BH50*Conversions!O$15)/Conversions!$B$9</f>
        <v>9209.6683098591548</v>
      </c>
      <c r="CI50" s="9">
        <f>(AI50*Conversions!P$14+'Federal Appliances'!BI50*Conversions!P$15)/Conversions!$B$9</f>
        <v>18026.24102112676</v>
      </c>
      <c r="CJ50" s="9">
        <f>(AJ50*Conversions!Q$14+'Federal Appliances'!BJ50*Conversions!Q$15)/Conversions!$B$9</f>
        <v>26449.718133802813</v>
      </c>
      <c r="CK50" s="9">
        <f>(AK50*Conversions!R$14+'Federal Appliances'!BK50*Conversions!R$15)/Conversions!$B$9</f>
        <v>34480.099647887313</v>
      </c>
      <c r="CL50" s="9">
        <f>(AL50*Conversions!S$14+'Federal Appliances'!BL50*Conversions!S$15)/Conversions!$B$9</f>
        <v>42117.385563380289</v>
      </c>
      <c r="CM50" s="9">
        <f>(AM50*Conversions!T$14+'Federal Appliances'!BM50*Conversions!T$15)/Conversions!$B$9</f>
        <v>48856.167253521133</v>
      </c>
      <c r="CN50" s="9">
        <f>(AN50*Conversions!U$14+'Federal Appliances'!BN50*Conversions!U$15)/Conversions!$B$9</f>
        <v>55033.383802816898</v>
      </c>
      <c r="CO50" s="9">
        <f>(AO50*Conversions!V$14+'Federal Appliances'!BO50*Conversions!V$15)/Conversions!$B$9</f>
        <v>60649.035211267597</v>
      </c>
      <c r="CP50" s="9">
        <f>(AP50*Conversions!W$14+'Federal Appliances'!BP50*Conversions!W$15)/Conversions!$B$9</f>
        <v>65703.121478873232</v>
      </c>
      <c r="CQ50" s="9">
        <f>(AQ50*Conversions!X$14+'Federal Appliances'!BQ50*Conversions!X$15)/Conversions!$B$9</f>
        <v>87504.929577464762</v>
      </c>
      <c r="CR50" s="9">
        <f>(AR50*Conversions!Y$14+'Federal Appliances'!BR50*Conversions!Y$15)/Conversions!$B$9</f>
        <v>90743.514084506998</v>
      </c>
      <c r="CS50" s="9">
        <f>(AS50*Conversions!Z$14+'Federal Appliances'!BS50*Conversions!Z$15)/Conversions!$B$9</f>
        <v>93420.533450704184</v>
      </c>
      <c r="CT50" s="9">
        <f>(AT50*Conversions!AA$14+'Federal Appliances'!BT50*Conversions!AA$15)/Conversions!$B$9</f>
        <v>95535.987676056291</v>
      </c>
      <c r="CU50" s="9">
        <f>(AU50*Conversions!AB$14+'Federal Appliances'!BU50*Conversions!AB$15)/Conversions!$B$9</f>
        <v>97089.876760563333</v>
      </c>
      <c r="CV50" s="9">
        <f>(AV50*Conversions!AC$14+'Federal Appliances'!BV50*Conversions!AC$15)/Conversions!$B$9</f>
        <v>98082.200704225281</v>
      </c>
      <c r="CW50" s="9">
        <f>(AW50*Conversions!AD$14+'Federal Appliances'!BW50*Conversions!AD$15)/Conversions!$B$9</f>
        <v>98512.959507042164</v>
      </c>
      <c r="CX50" s="9">
        <f>(AX50*Conversions!AE$14+'Federal Appliances'!BX50*Conversions!AE$15)/Conversions!$B$9</f>
        <v>98382.153169013996</v>
      </c>
      <c r="CY50" s="9">
        <f>(AY50*Conversions!AF$14+'Federal Appliances'!BY50*Conversions!AF$15)/Conversions!$B$9</f>
        <v>97689.781690140735</v>
      </c>
      <c r="CZ50" s="9">
        <f>(AZ50*Conversions!AG$14+'Federal Appliances'!BZ50*Conversions!AG$15)/Conversions!$B$9</f>
        <v>96435.845070422423</v>
      </c>
      <c r="DA50" s="9">
        <f>(BA50*Conversions!AH$14+'Federal Appliances'!CA50*Conversions!AH$15)/Conversions!$B$9</f>
        <v>94620.343309859018</v>
      </c>
      <c r="DB50" s="9">
        <f>(BB50*Conversions!AI$14+'Federal Appliances'!CB50*Conversions!AI$15)/Conversions!$B$9</f>
        <v>92243.276408450576</v>
      </c>
      <c r="DC50" s="9">
        <f>(BC50*Conversions!AJ$14+'Federal Appliances'!CC50*Conversions!AJ$15)/Conversions!$B$9</f>
        <v>89304.644366197055</v>
      </c>
      <c r="DD50" s="9">
        <f>(BD50*Conversions!AK$14+'Federal Appliances'!CD50*Conversions!AK$15)/Conversions!$B$9</f>
        <v>85804.447183098455</v>
      </c>
      <c r="DE50" s="9">
        <f>(BE50*Conversions!AL$14+'Federal Appliances'!CE50*Conversions!AL$15)/Conversions!$B$9</f>
        <v>81742.68485915479</v>
      </c>
      <c r="DF50" s="55">
        <f>(BF50*Conversions!AM$14+'Federal Appliances'!CF50*Conversions!AM$15)/Conversions!$B$9</f>
        <v>89850.42253521127</v>
      </c>
    </row>
    <row r="51" spans="2:110">
      <c r="B51" s="25" t="s">
        <v>23</v>
      </c>
      <c r="C51" t="s">
        <v>205</v>
      </c>
      <c r="D51" s="21">
        <f t="shared" si="148"/>
        <v>2.1000000000000001E-2</v>
      </c>
      <c r="E51" s="5">
        <v>2026</v>
      </c>
      <c r="F51" s="49">
        <v>15.6</v>
      </c>
      <c r="G51" s="51">
        <f t="shared" si="7"/>
        <v>2041.6</v>
      </c>
      <c r="H51" s="7">
        <v>11.7</v>
      </c>
      <c r="I51" s="7">
        <v>0</v>
      </c>
      <c r="J51" s="7">
        <v>0</v>
      </c>
      <c r="K51" s="47">
        <v>1012</v>
      </c>
      <c r="L51" s="7">
        <v>1.6</v>
      </c>
      <c r="M51" s="7">
        <v>19.3</v>
      </c>
      <c r="N51" s="7">
        <v>0</v>
      </c>
      <c r="O51" s="7">
        <v>0</v>
      </c>
      <c r="P51" s="47">
        <v>1589</v>
      </c>
      <c r="Q51" s="7">
        <v>2.6</v>
      </c>
      <c r="R51" s="7">
        <v>2.9</v>
      </c>
      <c r="S51" s="7">
        <v>0</v>
      </c>
      <c r="T51" s="7">
        <v>28.1</v>
      </c>
      <c r="U51" s="7">
        <v>0.8</v>
      </c>
      <c r="V51" s="7">
        <v>1.8</v>
      </c>
      <c r="W51" s="7">
        <v>34.200000000000003</v>
      </c>
      <c r="X51" s="7">
        <v>99.3</v>
      </c>
      <c r="Y51" s="45">
        <f t="shared" si="8"/>
        <v>2.2452731092436985E-2</v>
      </c>
      <c r="Z51" s="45">
        <f t="shared" si="8"/>
        <v>3.2771195670109894E-2</v>
      </c>
      <c r="AA51" s="46">
        <f t="shared" si="9"/>
        <v>4.0478187919463095E-2</v>
      </c>
      <c r="AB51" s="46">
        <f t="shared" si="9"/>
        <v>0</v>
      </c>
      <c r="AC51" s="46">
        <f t="shared" si="9"/>
        <v>0</v>
      </c>
      <c r="AD51" s="46">
        <f t="shared" si="9"/>
        <v>2.1709429734677706E-2</v>
      </c>
      <c r="AE51" s="46">
        <f t="shared" si="9"/>
        <v>2.2155943757988922E-2</v>
      </c>
      <c r="AF51" s="46">
        <f t="shared" si="9"/>
        <v>3.6069651741293542E-2</v>
      </c>
      <c r="AG51" s="54">
        <f t="shared" si="10"/>
        <v>0</v>
      </c>
      <c r="AH51" s="9">
        <f t="shared" ref="AH51:AP51" si="204">IF($E51&gt;AH$11,0,IF($G51&lt;AH$11,$AQ51,AG51+($BF51/($F51))))</f>
        <v>25980769.230769236</v>
      </c>
      <c r="AI51" s="9">
        <f t="shared" si="204"/>
        <v>51961538.461538471</v>
      </c>
      <c r="AJ51" s="9">
        <f t="shared" si="204"/>
        <v>77942307.692307711</v>
      </c>
      <c r="AK51" s="9">
        <f t="shared" si="204"/>
        <v>103923076.92307694</v>
      </c>
      <c r="AL51" s="9">
        <f t="shared" si="204"/>
        <v>129903846.15384617</v>
      </c>
      <c r="AM51" s="9">
        <f t="shared" si="204"/>
        <v>155884615.38461542</v>
      </c>
      <c r="AN51" s="9">
        <f t="shared" si="204"/>
        <v>181865384.61538467</v>
      </c>
      <c r="AO51" s="9">
        <f t="shared" si="204"/>
        <v>207846153.84615391</v>
      </c>
      <c r="AP51" s="9">
        <f t="shared" si="204"/>
        <v>233826923.07692316</v>
      </c>
      <c r="AQ51" s="9">
        <f>IF(B51="No",0,D51*H51*Conversions!$B$4)</f>
        <v>245700000</v>
      </c>
      <c r="AR51" s="9">
        <f t="shared" si="108"/>
        <v>271680769.23076922</v>
      </c>
      <c r="AS51" s="9">
        <f t="shared" si="108"/>
        <v>297661538.46153843</v>
      </c>
      <c r="AT51" s="9">
        <f t="shared" ref="AT51:BE51" si="205">IF($AQ51=$BF51,$BF51,IF($G51&lt;AT$11,$BF51,IF(AS51+$BF51/$F51&gt;$BF51,$BF51,AS51+$BF51/$F51)))</f>
        <v>323642307.69230765</v>
      </c>
      <c r="AU51" s="9">
        <f t="shared" si="205"/>
        <v>349623076.92307687</v>
      </c>
      <c r="AV51" s="9">
        <f t="shared" si="205"/>
        <v>375603846.15384609</v>
      </c>
      <c r="AW51" s="9">
        <f t="shared" si="205"/>
        <v>401584615.3846153</v>
      </c>
      <c r="AX51" s="9">
        <f t="shared" si="205"/>
        <v>405300000.00000006</v>
      </c>
      <c r="AY51" s="9">
        <f t="shared" si="205"/>
        <v>405300000.00000006</v>
      </c>
      <c r="AZ51" s="9">
        <f t="shared" si="205"/>
        <v>405300000.00000006</v>
      </c>
      <c r="BA51" s="9">
        <f t="shared" si="205"/>
        <v>405300000.00000006</v>
      </c>
      <c r="BB51" s="9">
        <f t="shared" si="205"/>
        <v>405300000.00000006</v>
      </c>
      <c r="BC51" s="9">
        <f t="shared" si="205"/>
        <v>405300000.00000006</v>
      </c>
      <c r="BD51" s="9">
        <f t="shared" si="205"/>
        <v>405300000.00000006</v>
      </c>
      <c r="BE51" s="9">
        <f t="shared" si="205"/>
        <v>405300000.00000006</v>
      </c>
      <c r="BF51" s="55">
        <f>IF(B51="No",0,D51*M51*Conversions!$B$4)</f>
        <v>405300000.00000006</v>
      </c>
      <c r="BG51" s="54">
        <f t="shared" si="13"/>
        <v>0</v>
      </c>
      <c r="BH51" s="9">
        <f t="shared" ref="BH51:BP51" si="206">IF($E51&gt;BH$11,0,IF($G51&lt;BH$11,$BQ51,BG51+($CF51/($F51))))</f>
        <v>0</v>
      </c>
      <c r="BI51" s="9">
        <f t="shared" si="206"/>
        <v>0</v>
      </c>
      <c r="BJ51" s="9">
        <f t="shared" si="206"/>
        <v>0</v>
      </c>
      <c r="BK51" s="9">
        <f t="shared" si="206"/>
        <v>0</v>
      </c>
      <c r="BL51" s="9">
        <f t="shared" si="206"/>
        <v>0</v>
      </c>
      <c r="BM51" s="9">
        <f t="shared" si="206"/>
        <v>0</v>
      </c>
      <c r="BN51" s="9">
        <f t="shared" si="206"/>
        <v>0</v>
      </c>
      <c r="BO51" s="9">
        <f t="shared" si="206"/>
        <v>0</v>
      </c>
      <c r="BP51" s="9">
        <f t="shared" si="206"/>
        <v>0</v>
      </c>
      <c r="BQ51" s="9">
        <f>IF(B51="No",0,D51*I51*Conversions!$B$8)</f>
        <v>0</v>
      </c>
      <c r="BR51" s="9">
        <f t="shared" ref="BR51:BS51" si="207">IF($BQ51=$CF51,$CF51,IF($G51&lt;BR$11,$CF51,IF(BQ51+$CF51/$F51&gt;$CF51,$CF51,BQ51+$CF51/$F51)))</f>
        <v>0</v>
      </c>
      <c r="BS51" s="9">
        <f t="shared" si="207"/>
        <v>0</v>
      </c>
      <c r="BT51" s="9">
        <f t="shared" ref="BT51:CE51" si="208">IF($BQ51=$CF51,$CF51,IF($G51&lt;BT$11,$CF51,IF(BS51+$CF51/$F51&gt;$CF51,$CF51,BS51+$CF51/$F51)))</f>
        <v>0</v>
      </c>
      <c r="BU51" s="9">
        <f t="shared" si="208"/>
        <v>0</v>
      </c>
      <c r="BV51" s="9">
        <f t="shared" si="208"/>
        <v>0</v>
      </c>
      <c r="BW51" s="9">
        <f t="shared" si="208"/>
        <v>0</v>
      </c>
      <c r="BX51" s="9">
        <f t="shared" si="208"/>
        <v>0</v>
      </c>
      <c r="BY51" s="9">
        <f t="shared" si="208"/>
        <v>0</v>
      </c>
      <c r="BZ51" s="9">
        <f t="shared" si="208"/>
        <v>0</v>
      </c>
      <c r="CA51" s="9">
        <f t="shared" si="208"/>
        <v>0</v>
      </c>
      <c r="CB51" s="9">
        <f t="shared" si="208"/>
        <v>0</v>
      </c>
      <c r="CC51" s="9">
        <f t="shared" si="208"/>
        <v>0</v>
      </c>
      <c r="CD51" s="9">
        <f t="shared" si="208"/>
        <v>0</v>
      </c>
      <c r="CE51" s="9">
        <f t="shared" si="208"/>
        <v>0</v>
      </c>
      <c r="CF51" s="55">
        <f>IF(B51="No",0,D51*N51*Conversions!$B$8)</f>
        <v>0</v>
      </c>
      <c r="CG51" s="54">
        <f>(AG51*Conversions!N$14+'Federal Appliances'!BG51*Conversions!N$15)/Conversions!$B$9</f>
        <v>0</v>
      </c>
      <c r="CH51" s="9">
        <f>(AH51*Conversions!O$14+'Federal Appliances'!BH51*Conversions!O$15)/Conversions!$B$9</f>
        <v>14642.907908992418</v>
      </c>
      <c r="CI51" s="9">
        <f>(AI51*Conversions!P$14+'Federal Appliances'!BI51*Conversions!P$15)/Conversions!$B$9</f>
        <v>28660.813651137592</v>
      </c>
      <c r="CJ51" s="9">
        <f>(AJ51*Conversions!Q$14+'Federal Appliances'!BJ51*Conversions!Q$15)/Conversions!$B$9</f>
        <v>42053.717226435532</v>
      </c>
      <c r="CK51" s="9">
        <f>(AK51*Conversions!R$14+'Federal Appliances'!BK51*Conversions!R$15)/Conversions!$B$9</f>
        <v>54821.618634886225</v>
      </c>
      <c r="CL51" s="9">
        <f>(AL51*Conversions!S$14+'Federal Appliances'!BL51*Conversions!S$15)/Conversions!$B$9</f>
        <v>66964.517876489714</v>
      </c>
      <c r="CM51" s="9">
        <f>(AM51*Conversions!T$14+'Federal Appliances'!BM51*Conversions!T$15)/Conversions!$B$9</f>
        <v>77678.840736728074</v>
      </c>
      <c r="CN51" s="9">
        <f>(AN51*Conversions!U$14+'Federal Appliances'!BN51*Conversions!U$15)/Conversions!$B$9</f>
        <v>87500.303358613237</v>
      </c>
      <c r="CO51" s="9">
        <f>(AO51*Conversions!V$14+'Federal Appliances'!BO51*Conversions!V$15)/Conversions!$B$9</f>
        <v>96428.905742145202</v>
      </c>
      <c r="CP51" s="9">
        <f>(AP51*Conversions!W$14+'Federal Appliances'!BP51*Conversions!W$15)/Conversions!$B$9</f>
        <v>104464.64788732395</v>
      </c>
      <c r="CQ51" s="9">
        <f>(AQ51*Conversions!X$14+'Federal Appliances'!BQ51*Conversions!X$15)/Conversions!$B$9</f>
        <v>105547.18309859151</v>
      </c>
      <c r="CR51" s="9">
        <f>(AR51*Conversions!Y$14+'Federal Appliances'!BR51*Conversions!Y$15)/Conversions!$B$9</f>
        <v>112039.6186348862</v>
      </c>
      <c r="CS51" s="9">
        <f>(AS51*Conversions!Z$14+'Federal Appliances'!BS51*Conversions!Z$15)/Conversions!$B$9</f>
        <v>117639.19393282766</v>
      </c>
      <c r="CT51" s="9">
        <f>(AT51*Conversions!AA$14+'Federal Appliances'!BT51*Conversions!AA$15)/Conversions!$B$9</f>
        <v>122345.90899241595</v>
      </c>
      <c r="CU51" s="9">
        <f>(AU51*Conversions!AB$14+'Federal Appliances'!BU51*Conversions!AB$15)/Conversions!$B$9</f>
        <v>126159.76381365104</v>
      </c>
      <c r="CV51" s="9">
        <f>(AV51*Conversions!AC$14+'Federal Appliances'!BV51*Conversions!AC$15)/Conversions!$B$9</f>
        <v>129080.75839653294</v>
      </c>
      <c r="CW51" s="9">
        <f>(AW51*Conversions!AD$14+'Federal Appliances'!BW51*Conversions!AD$15)/Conversions!$B$9</f>
        <v>131108.89274106163</v>
      </c>
      <c r="CX51" s="9">
        <f>(AX51*Conversions!AE$14+'Federal Appliances'!BX51*Conversions!AE$15)/Conversions!$B$9</f>
        <v>125357.57746478863</v>
      </c>
      <c r="CY51" s="9">
        <f>(AY51*Conversions!AF$14+'Federal Appliances'!BY51*Conversions!AF$15)/Conversions!$B$9</f>
        <v>118393.26760563371</v>
      </c>
      <c r="CZ51" s="9">
        <f>(AZ51*Conversions!AG$14+'Federal Appliances'!BZ51*Conversions!AG$15)/Conversions!$B$9</f>
        <v>111428.95774647877</v>
      </c>
      <c r="DA51" s="9">
        <f>(BA51*Conversions!AH$14+'Federal Appliances'!CA51*Conversions!AH$15)/Conversions!$B$9</f>
        <v>104464.64788732382</v>
      </c>
      <c r="DB51" s="9">
        <f>(BB51*Conversions!AI$14+'Federal Appliances'!CB51*Conversions!AI$15)/Conversions!$B$9</f>
        <v>97500.338028168888</v>
      </c>
      <c r="DC51" s="9">
        <f>(BC51*Conversions!AJ$14+'Federal Appliances'!CC51*Conversions!AJ$15)/Conversions!$B$9</f>
        <v>90536.028169013967</v>
      </c>
      <c r="DD51" s="9">
        <f>(BD51*Conversions!AK$14+'Federal Appliances'!CD51*Conversions!AK$15)/Conversions!$B$9</f>
        <v>83571.718309859032</v>
      </c>
      <c r="DE51" s="9">
        <f>(BE51*Conversions!AL$14+'Federal Appliances'!CE51*Conversions!AL$15)/Conversions!$B$9</f>
        <v>76607.408450704112</v>
      </c>
      <c r="DF51" s="55">
        <f>(BF51*Conversions!AM$14+'Federal Appliances'!CF51*Conversions!AM$15)/Conversions!$B$9</f>
        <v>69643.098591549293</v>
      </c>
    </row>
    <row r="52" spans="2:110">
      <c r="B52" s="25" t="s">
        <v>23</v>
      </c>
      <c r="C52" t="s">
        <v>206</v>
      </c>
      <c r="D52" s="21">
        <f t="shared" si="148"/>
        <v>2.1000000000000001E-2</v>
      </c>
      <c r="E52" s="5">
        <v>2028</v>
      </c>
      <c r="F52" s="49">
        <v>27.6</v>
      </c>
      <c r="G52" s="51">
        <f t="shared" si="7"/>
        <v>2055.6</v>
      </c>
      <c r="H52" s="7">
        <v>22</v>
      </c>
      <c r="I52" s="7">
        <v>0</v>
      </c>
      <c r="J52" s="7">
        <v>0</v>
      </c>
      <c r="K52" s="47">
        <v>2057</v>
      </c>
      <c r="L52" s="7">
        <v>2.5</v>
      </c>
      <c r="M52" s="7">
        <v>65.900000000000006</v>
      </c>
      <c r="N52" s="7">
        <v>0</v>
      </c>
      <c r="O52" s="7">
        <v>0</v>
      </c>
      <c r="P52" s="47">
        <v>5867</v>
      </c>
      <c r="Q52" s="7">
        <v>7.5</v>
      </c>
      <c r="R52" s="7">
        <v>6.8</v>
      </c>
      <c r="S52" s="7">
        <v>0</v>
      </c>
      <c r="T52" s="7">
        <v>70.7</v>
      </c>
      <c r="U52" s="7">
        <v>1</v>
      </c>
      <c r="V52" s="7">
        <v>2.2999999999999998</v>
      </c>
      <c r="W52" s="7">
        <v>76.099999999999994</v>
      </c>
      <c r="X52" s="7">
        <v>228.9</v>
      </c>
      <c r="Y52" s="45">
        <f t="shared" si="8"/>
        <v>4.9960609243697496E-2</v>
      </c>
      <c r="Z52" s="45">
        <f t="shared" si="8"/>
        <v>7.5542061318108311E-2</v>
      </c>
      <c r="AA52" s="46">
        <f t="shared" si="9"/>
        <v>0.13821308724832218</v>
      </c>
      <c r="AB52" s="46">
        <f t="shared" si="9"/>
        <v>0</v>
      </c>
      <c r="AC52" s="46">
        <f t="shared" si="9"/>
        <v>0</v>
      </c>
      <c r="AD52" s="46">
        <f t="shared" si="9"/>
        <v>8.0156843457113977E-2</v>
      </c>
      <c r="AE52" s="46">
        <f t="shared" si="9"/>
        <v>6.3911376224968036E-2</v>
      </c>
      <c r="AF52" s="46">
        <f t="shared" si="9"/>
        <v>8.4577114427860714E-2</v>
      </c>
      <c r="AG52" s="54">
        <f t="shared" si="10"/>
        <v>0</v>
      </c>
      <c r="AH52" s="9">
        <f t="shared" ref="AH52:AP52" si="209">IF($E52&gt;AH$11,0,IF($G52&lt;AH$11,$AQ52,AG52+($BF52/($F52))))</f>
        <v>0</v>
      </c>
      <c r="AI52" s="9">
        <f t="shared" si="209"/>
        <v>0</v>
      </c>
      <c r="AJ52" s="9">
        <f t="shared" si="209"/>
        <v>50141304.347826093</v>
      </c>
      <c r="AK52" s="9">
        <f t="shared" si="209"/>
        <v>100282608.69565219</v>
      </c>
      <c r="AL52" s="9">
        <f t="shared" si="209"/>
        <v>150423913.04347828</v>
      </c>
      <c r="AM52" s="9">
        <f t="shared" si="209"/>
        <v>200565217.39130437</v>
      </c>
      <c r="AN52" s="9">
        <f t="shared" si="209"/>
        <v>250706521.73913047</v>
      </c>
      <c r="AO52" s="9">
        <f t="shared" si="209"/>
        <v>300847826.08695656</v>
      </c>
      <c r="AP52" s="9">
        <f t="shared" si="209"/>
        <v>350989130.43478262</v>
      </c>
      <c r="AQ52" s="9">
        <f>IF(B52="No",0,D52*H52*Conversions!$B$4)</f>
        <v>462000000</v>
      </c>
      <c r="AR52" s="9">
        <f t="shared" ref="AR52:AS58" si="210">IF($AQ52=$BF52,$BF52,IF($G52&lt;AR$11,$BF52,IF(AQ52+$BF52/$F52&gt;$BF52,$BF52,AQ52+$BF52/$F52)))</f>
        <v>512141304.34782612</v>
      </c>
      <c r="AS52" s="9">
        <f t="shared" si="210"/>
        <v>562282608.69565225</v>
      </c>
      <c r="AT52" s="9">
        <f t="shared" ref="AT52:BE52" si="211">IF($AQ52=$BF52,$BF52,IF($G52&lt;AT$11,$BF52,IF(AS52+$BF52/$F52&gt;$BF52,$BF52,AS52+$BF52/$F52)))</f>
        <v>612423913.04347837</v>
      </c>
      <c r="AU52" s="9">
        <f t="shared" si="211"/>
        <v>662565217.39130449</v>
      </c>
      <c r="AV52" s="9">
        <f t="shared" si="211"/>
        <v>712706521.73913062</v>
      </c>
      <c r="AW52" s="9">
        <f t="shared" si="211"/>
        <v>762847826.08695674</v>
      </c>
      <c r="AX52" s="9">
        <f t="shared" si="211"/>
        <v>812989130.43478286</v>
      </c>
      <c r="AY52" s="9">
        <f t="shared" si="211"/>
        <v>863130434.78260899</v>
      </c>
      <c r="AZ52" s="9">
        <f t="shared" si="211"/>
        <v>913271739.13043511</v>
      </c>
      <c r="BA52" s="9">
        <f t="shared" si="211"/>
        <v>963413043.47826123</v>
      </c>
      <c r="BB52" s="9">
        <f t="shared" si="211"/>
        <v>1013554347.8260874</v>
      </c>
      <c r="BC52" s="9">
        <f t="shared" si="211"/>
        <v>1063695652.1739135</v>
      </c>
      <c r="BD52" s="9">
        <f t="shared" si="211"/>
        <v>1113836956.5217395</v>
      </c>
      <c r="BE52" s="9">
        <f t="shared" si="211"/>
        <v>1163978260.8695655</v>
      </c>
      <c r="BF52" s="55">
        <f>IF(B52="No",0,D52*M52*Conversions!$B$4)</f>
        <v>1383900000.0000002</v>
      </c>
      <c r="BG52" s="54">
        <f t="shared" si="13"/>
        <v>0</v>
      </c>
      <c r="BH52" s="9">
        <f t="shared" ref="BH52:BP52" si="212">IF($E52&gt;BH$11,0,IF($G52&lt;BH$11,$BQ52,BG52+($CF52/($F52))))</f>
        <v>0</v>
      </c>
      <c r="BI52" s="9">
        <f t="shared" si="212"/>
        <v>0</v>
      </c>
      <c r="BJ52" s="9">
        <f t="shared" si="212"/>
        <v>0</v>
      </c>
      <c r="BK52" s="9">
        <f t="shared" si="212"/>
        <v>0</v>
      </c>
      <c r="BL52" s="9">
        <f t="shared" si="212"/>
        <v>0</v>
      </c>
      <c r="BM52" s="9">
        <f t="shared" si="212"/>
        <v>0</v>
      </c>
      <c r="BN52" s="9">
        <f t="shared" si="212"/>
        <v>0</v>
      </c>
      <c r="BO52" s="9">
        <f t="shared" si="212"/>
        <v>0</v>
      </c>
      <c r="BP52" s="9">
        <f t="shared" si="212"/>
        <v>0</v>
      </c>
      <c r="BQ52" s="9">
        <f>IF(B52="No",0,D52*I52*Conversions!$B$8)</f>
        <v>0</v>
      </c>
      <c r="BR52" s="9">
        <f t="shared" ref="BR52:BS52" si="213">IF($BQ52=$CF52,$CF52,IF($G52&lt;BR$11,$CF52,IF(BQ52+$CF52/$F52&gt;$CF52,$CF52,BQ52+$CF52/$F52)))</f>
        <v>0</v>
      </c>
      <c r="BS52" s="9">
        <f t="shared" si="213"/>
        <v>0</v>
      </c>
      <c r="BT52" s="9">
        <f t="shared" ref="BT52:CE52" si="214">IF($BQ52=$CF52,$CF52,IF($G52&lt;BT$11,$CF52,IF(BS52+$CF52/$F52&gt;$CF52,$CF52,BS52+$CF52/$F52)))</f>
        <v>0</v>
      </c>
      <c r="BU52" s="9">
        <f t="shared" si="214"/>
        <v>0</v>
      </c>
      <c r="BV52" s="9">
        <f t="shared" si="214"/>
        <v>0</v>
      </c>
      <c r="BW52" s="9">
        <f t="shared" si="214"/>
        <v>0</v>
      </c>
      <c r="BX52" s="9">
        <f t="shared" si="214"/>
        <v>0</v>
      </c>
      <c r="BY52" s="9">
        <f t="shared" si="214"/>
        <v>0</v>
      </c>
      <c r="BZ52" s="9">
        <f t="shared" si="214"/>
        <v>0</v>
      </c>
      <c r="CA52" s="9">
        <f t="shared" si="214"/>
        <v>0</v>
      </c>
      <c r="CB52" s="9">
        <f t="shared" si="214"/>
        <v>0</v>
      </c>
      <c r="CC52" s="9">
        <f t="shared" si="214"/>
        <v>0</v>
      </c>
      <c r="CD52" s="9">
        <f t="shared" si="214"/>
        <v>0</v>
      </c>
      <c r="CE52" s="9">
        <f t="shared" si="214"/>
        <v>0</v>
      </c>
      <c r="CF52" s="55">
        <f>IF(B52="No",0,D52*N52*Conversions!$B$8)</f>
        <v>0</v>
      </c>
      <c r="CG52" s="54">
        <f>(AG52*Conversions!N$14+'Federal Appliances'!BG52*Conversions!N$15)/Conversions!$B$9</f>
        <v>0</v>
      </c>
      <c r="CH52" s="9">
        <f>(AH52*Conversions!O$14+'Federal Appliances'!BH52*Conversions!O$15)/Conversions!$B$9</f>
        <v>0</v>
      </c>
      <c r="CI52" s="9">
        <f>(AI52*Conversions!P$14+'Federal Appliances'!BI52*Conversions!P$15)/Conversions!$B$9</f>
        <v>0</v>
      </c>
      <c r="CJ52" s="9">
        <f>(AJ52*Conversions!Q$14+'Federal Appliances'!BJ52*Conversions!Q$15)/Conversions!$B$9</f>
        <v>27053.705450091849</v>
      </c>
      <c r="CK52" s="9">
        <f>(AK52*Conversions!R$14+'Federal Appliances'!BK52*Conversions!R$15)/Conversions!$B$9</f>
        <v>52901.194733619093</v>
      </c>
      <c r="CL52" s="9">
        <f>(AL52*Conversions!S$14+'Federal Appliances'!BL52*Conversions!S$15)/Conversions!$B$9</f>
        <v>77542.467850581772</v>
      </c>
      <c r="CM52" s="9">
        <f>(AM52*Conversions!T$14+'Federal Appliances'!BM52*Conversions!T$15)/Conversions!$B$9</f>
        <v>99943.62522963871</v>
      </c>
      <c r="CN52" s="9">
        <f>(AN52*Conversions!U$14+'Federal Appliances'!BN52*Conversions!U$15)/Conversions!$B$9</f>
        <v>120621.61665646051</v>
      </c>
      <c r="CO52" s="9">
        <f>(AO52*Conversions!V$14+'Federal Appliances'!BO52*Conversions!V$15)/Conversions!$B$9</f>
        <v>139576.44213104717</v>
      </c>
      <c r="CP52" s="9">
        <f>(AP52*Conversions!W$14+'Federal Appliances'!BP52*Conversions!W$15)/Conversions!$B$9</f>
        <v>156808.10165339863</v>
      </c>
      <c r="CQ52" s="9">
        <f>(AQ52*Conversions!X$14+'Federal Appliances'!BQ52*Conversions!X$15)/Conversions!$B$9</f>
        <v>198464.78873239431</v>
      </c>
      <c r="CR52" s="9">
        <f>(AR52*Conversions!Y$14+'Federal Appliances'!BR52*Conversions!Y$15)/Conversions!$B$9</f>
        <v>211204.18860992033</v>
      </c>
      <c r="CS52" s="9">
        <f>(AS52*Conversions!Z$14+'Federal Appliances'!BS52*Conversions!Z$15)/Conversions!$B$9</f>
        <v>222220.4225352112</v>
      </c>
      <c r="CT52" s="9">
        <f>(AT52*Conversions!AA$14+'Federal Appliances'!BT52*Conversions!AA$15)/Conversions!$B$9</f>
        <v>231513.49050826693</v>
      </c>
      <c r="CU52" s="9">
        <f>(AU52*Conversions!AB$14+'Federal Appliances'!BU52*Conversions!AB$15)/Conversions!$B$9</f>
        <v>239083.39252908749</v>
      </c>
      <c r="CV52" s="9">
        <f>(AV52*Conversions!AC$14+'Federal Appliances'!BV52*Conversions!AC$15)/Conversions!$B$9</f>
        <v>244930.12859767288</v>
      </c>
      <c r="CW52" s="9">
        <f>(AW52*Conversions!AD$14+'Federal Appliances'!BW52*Conversions!AD$15)/Conversions!$B$9</f>
        <v>249053.69871402314</v>
      </c>
      <c r="CX52" s="9">
        <f>(AX52*Conversions!AE$14+'Federal Appliances'!BX52*Conversions!AE$15)/Conversions!$B$9</f>
        <v>251454.10287813825</v>
      </c>
      <c r="CY52" s="9">
        <f>(AY52*Conversions!AF$14+'Federal Appliances'!BY52*Conversions!AF$15)/Conversions!$B$9</f>
        <v>252131.34109001819</v>
      </c>
      <c r="CZ52" s="9">
        <f>(AZ52*Conversions!AG$14+'Federal Appliances'!BZ52*Conversions!AG$15)/Conversions!$B$9</f>
        <v>251085.41334966299</v>
      </c>
      <c r="DA52" s="9">
        <f>(BA52*Conversions!AH$14+'Federal Appliances'!CA52*Conversions!AH$15)/Conversions!$B$9</f>
        <v>248316.31965707263</v>
      </c>
      <c r="DB52" s="9">
        <f>(BB52*Conversions!AI$14+'Federal Appliances'!CB52*Conversions!AI$15)/Conversions!$B$9</f>
        <v>243824.06001224715</v>
      </c>
      <c r="DC52" s="9">
        <f>(BC52*Conversions!AJ$14+'Federal Appliances'!CC52*Conversions!AJ$15)/Conversions!$B$9</f>
        <v>237608.63441518653</v>
      </c>
      <c r="DD52" s="9">
        <f>(BD52*Conversions!AK$14+'Federal Appliances'!CD52*Conversions!AK$15)/Conversions!$B$9</f>
        <v>229670.04286589072</v>
      </c>
      <c r="DE52" s="9">
        <f>(BE52*Conversions!AL$14+'Federal Appliances'!CE52*Conversions!AL$15)/Conversions!$B$9</f>
        <v>220008.28536435976</v>
      </c>
      <c r="DF52" s="55">
        <f>(BF52*Conversions!AM$14+'Federal Appliances'!CF52*Conversions!AM$15)/Conversions!$B$9</f>
        <v>237796.90140845071</v>
      </c>
    </row>
    <row r="53" spans="2:110">
      <c r="B53" s="25" t="s">
        <v>23</v>
      </c>
      <c r="C53" t="s">
        <v>207</v>
      </c>
      <c r="D53" s="21">
        <f t="shared" si="148"/>
        <v>2.1000000000000001E-2</v>
      </c>
      <c r="E53" s="5">
        <v>2026</v>
      </c>
      <c r="F53" s="49">
        <v>8</v>
      </c>
      <c r="G53" s="51">
        <f t="shared" si="7"/>
        <v>2034</v>
      </c>
      <c r="H53" s="7">
        <v>0.4</v>
      </c>
      <c r="I53" s="7">
        <v>0</v>
      </c>
      <c r="J53" s="7">
        <v>0</v>
      </c>
      <c r="K53" s="7">
        <v>38</v>
      </c>
      <c r="L53" s="7">
        <v>0.2</v>
      </c>
      <c r="M53" s="7">
        <v>0.4</v>
      </c>
      <c r="N53" s="7">
        <v>0</v>
      </c>
      <c r="O53" s="7">
        <v>0</v>
      </c>
      <c r="P53" s="7">
        <v>36</v>
      </c>
      <c r="Q53" s="7">
        <v>0.2</v>
      </c>
      <c r="R53" s="7">
        <v>0.1</v>
      </c>
      <c r="S53" s="7">
        <v>0</v>
      </c>
      <c r="T53" s="7">
        <v>0.8</v>
      </c>
      <c r="U53" s="7">
        <v>0.03</v>
      </c>
      <c r="V53" s="7">
        <v>0.1</v>
      </c>
      <c r="W53" s="7">
        <v>0.8</v>
      </c>
      <c r="X53" s="7">
        <v>2.2999999999999998</v>
      </c>
      <c r="Y53" s="45">
        <f t="shared" si="8"/>
        <v>5.2521008403361375E-4</v>
      </c>
      <c r="Z53" s="45">
        <f t="shared" si="8"/>
        <v>7.590508564073793E-4</v>
      </c>
      <c r="AA53" s="46">
        <f t="shared" si="9"/>
        <v>8.3892617449664449E-4</v>
      </c>
      <c r="AB53" s="46">
        <f t="shared" si="9"/>
        <v>0</v>
      </c>
      <c r="AC53" s="46">
        <f t="shared" si="9"/>
        <v>0</v>
      </c>
      <c r="AD53" s="46">
        <f t="shared" si="9"/>
        <v>4.9184359373719152E-4</v>
      </c>
      <c r="AE53" s="46">
        <f t="shared" si="9"/>
        <v>1.7043033659991478E-3</v>
      </c>
      <c r="AF53" s="46">
        <f t="shared" si="9"/>
        <v>1.2437810945273636E-3</v>
      </c>
      <c r="AG53" s="54">
        <f t="shared" si="10"/>
        <v>0</v>
      </c>
      <c r="AH53" s="9">
        <f t="shared" ref="AH53:AP53" si="215">IF($E53&gt;AH$11,0,IF($G53&lt;AH$11,$AQ53,AG53+($BF53/($F53))))</f>
        <v>1050000.0000000002</v>
      </c>
      <c r="AI53" s="9">
        <f t="shared" si="215"/>
        <v>2100000.0000000005</v>
      </c>
      <c r="AJ53" s="9">
        <f t="shared" si="215"/>
        <v>3150000.0000000009</v>
      </c>
      <c r="AK53" s="9">
        <f t="shared" si="215"/>
        <v>4200000.0000000009</v>
      </c>
      <c r="AL53" s="9">
        <f t="shared" si="215"/>
        <v>5250000.0000000009</v>
      </c>
      <c r="AM53" s="9">
        <f t="shared" si="215"/>
        <v>6300000.0000000009</v>
      </c>
      <c r="AN53" s="9">
        <f t="shared" si="215"/>
        <v>7350000.0000000009</v>
      </c>
      <c r="AO53" s="9">
        <f t="shared" si="215"/>
        <v>8400000.0000000019</v>
      </c>
      <c r="AP53" s="9">
        <f t="shared" si="215"/>
        <v>9450000.0000000019</v>
      </c>
      <c r="AQ53" s="9">
        <f>IF(B53="No",0,D53*H53*Conversions!$B$4)</f>
        <v>8400000.0000000019</v>
      </c>
      <c r="AR53" s="9">
        <f t="shared" si="210"/>
        <v>8400000.0000000019</v>
      </c>
      <c r="AS53" s="9">
        <f t="shared" si="210"/>
        <v>8400000.0000000019</v>
      </c>
      <c r="AT53" s="9">
        <f t="shared" ref="AT53:BE53" si="216">IF($AQ53=$BF53,$BF53,IF($G53&lt;AT$11,$BF53,IF(AS53+$BF53/$F53&gt;$BF53,$BF53,AS53+$BF53/$F53)))</f>
        <v>8400000.0000000019</v>
      </c>
      <c r="AU53" s="9">
        <f t="shared" si="216"/>
        <v>8400000.0000000019</v>
      </c>
      <c r="AV53" s="9">
        <f t="shared" si="216"/>
        <v>8400000.0000000019</v>
      </c>
      <c r="AW53" s="9">
        <f t="shared" si="216"/>
        <v>8400000.0000000019</v>
      </c>
      <c r="AX53" s="9">
        <f t="shared" si="216"/>
        <v>8400000.0000000019</v>
      </c>
      <c r="AY53" s="9">
        <f t="shared" si="216"/>
        <v>8400000.0000000019</v>
      </c>
      <c r="AZ53" s="9">
        <f t="shared" si="216"/>
        <v>8400000.0000000019</v>
      </c>
      <c r="BA53" s="9">
        <f t="shared" si="216"/>
        <v>8400000.0000000019</v>
      </c>
      <c r="BB53" s="9">
        <f t="shared" si="216"/>
        <v>8400000.0000000019</v>
      </c>
      <c r="BC53" s="9">
        <f t="shared" si="216"/>
        <v>8400000.0000000019</v>
      </c>
      <c r="BD53" s="9">
        <f t="shared" si="216"/>
        <v>8400000.0000000019</v>
      </c>
      <c r="BE53" s="9">
        <f t="shared" si="216"/>
        <v>8400000.0000000019</v>
      </c>
      <c r="BF53" s="55">
        <f>IF(B53="No",0,D53*M53*Conversions!$B$4)</f>
        <v>8400000.0000000019</v>
      </c>
      <c r="BG53" s="54">
        <f t="shared" si="13"/>
        <v>0</v>
      </c>
      <c r="BH53" s="9">
        <f t="shared" ref="BH53:BP53" si="217">IF($E53&gt;BH$11,0,IF($G53&lt;BH$11,$BQ53,BG53+($CF53/($F53))))</f>
        <v>0</v>
      </c>
      <c r="BI53" s="9">
        <f t="shared" si="217"/>
        <v>0</v>
      </c>
      <c r="BJ53" s="9">
        <f t="shared" si="217"/>
        <v>0</v>
      </c>
      <c r="BK53" s="9">
        <f t="shared" si="217"/>
        <v>0</v>
      </c>
      <c r="BL53" s="9">
        <f t="shared" si="217"/>
        <v>0</v>
      </c>
      <c r="BM53" s="9">
        <f t="shared" si="217"/>
        <v>0</v>
      </c>
      <c r="BN53" s="9">
        <f t="shared" si="217"/>
        <v>0</v>
      </c>
      <c r="BO53" s="9">
        <f t="shared" si="217"/>
        <v>0</v>
      </c>
      <c r="BP53" s="9">
        <f t="shared" si="217"/>
        <v>0</v>
      </c>
      <c r="BQ53" s="9">
        <f>IF(B53="No",0,D53*I53*Conversions!$B$8)</f>
        <v>0</v>
      </c>
      <c r="BR53" s="9">
        <f t="shared" ref="BR53:BS53" si="218">IF($BQ53=$CF53,$CF53,IF($G53&lt;BR$11,$CF53,IF(BQ53+$CF53/$F53&gt;$CF53,$CF53,BQ53+$CF53/$F53)))</f>
        <v>0</v>
      </c>
      <c r="BS53" s="9">
        <f t="shared" si="218"/>
        <v>0</v>
      </c>
      <c r="BT53" s="9">
        <f t="shared" ref="BT53:CE53" si="219">IF($BQ53=$CF53,$CF53,IF($G53&lt;BT$11,$CF53,IF(BS53+$CF53/$F53&gt;$CF53,$CF53,BS53+$CF53/$F53)))</f>
        <v>0</v>
      </c>
      <c r="BU53" s="9">
        <f t="shared" si="219"/>
        <v>0</v>
      </c>
      <c r="BV53" s="9">
        <f t="shared" si="219"/>
        <v>0</v>
      </c>
      <c r="BW53" s="9">
        <f t="shared" si="219"/>
        <v>0</v>
      </c>
      <c r="BX53" s="9">
        <f t="shared" si="219"/>
        <v>0</v>
      </c>
      <c r="BY53" s="9">
        <f t="shared" si="219"/>
        <v>0</v>
      </c>
      <c r="BZ53" s="9">
        <f t="shared" si="219"/>
        <v>0</v>
      </c>
      <c r="CA53" s="9">
        <f t="shared" si="219"/>
        <v>0</v>
      </c>
      <c r="CB53" s="9">
        <f t="shared" si="219"/>
        <v>0</v>
      </c>
      <c r="CC53" s="9">
        <f t="shared" si="219"/>
        <v>0</v>
      </c>
      <c r="CD53" s="9">
        <f t="shared" si="219"/>
        <v>0</v>
      </c>
      <c r="CE53" s="9">
        <f t="shared" si="219"/>
        <v>0</v>
      </c>
      <c r="CF53" s="55">
        <f>IF(B53="No",0,D53*N53*Conversions!$B$8)</f>
        <v>0</v>
      </c>
      <c r="CG53" s="54">
        <f>(AG53*Conversions!N$14+'Federal Appliances'!BG53*Conversions!N$15)/Conversions!$B$9</f>
        <v>0</v>
      </c>
      <c r="CH53" s="9">
        <f>(AH53*Conversions!O$14+'Federal Appliances'!BH53*Conversions!O$15)/Conversions!$B$9</f>
        <v>591.78591549295777</v>
      </c>
      <c r="CI53" s="9">
        <f>(AI53*Conversions!P$14+'Federal Appliances'!BI53*Conversions!P$15)/Conversions!$B$9</f>
        <v>1158.312676056338</v>
      </c>
      <c r="CJ53" s="9">
        <f>(AJ53*Conversions!Q$14+'Federal Appliances'!BJ53*Conversions!Q$15)/Conversions!$B$9</f>
        <v>1699.5802816901407</v>
      </c>
      <c r="CK53" s="9">
        <f>(AK53*Conversions!R$14+'Federal Appliances'!BK53*Conversions!R$15)/Conversions!$B$9</f>
        <v>2215.5887323943657</v>
      </c>
      <c r="CL53" s="9">
        <f>(AL53*Conversions!S$14+'Federal Appliances'!BL53*Conversions!S$15)/Conversions!$B$9</f>
        <v>2706.3380281690147</v>
      </c>
      <c r="CM53" s="9">
        <f>(AM53*Conversions!T$14+'Federal Appliances'!BM53*Conversions!T$15)/Conversions!$B$9</f>
        <v>3139.3521126760565</v>
      </c>
      <c r="CN53" s="9">
        <f>(AN53*Conversions!U$14+'Federal Appliances'!BN53*Conversions!U$15)/Conversions!$B$9</f>
        <v>3536.2816901408451</v>
      </c>
      <c r="CO53" s="9">
        <f>(AO53*Conversions!V$14+'Federal Appliances'!BO53*Conversions!V$15)/Conversions!$B$9</f>
        <v>3897.1267605633807</v>
      </c>
      <c r="CP53" s="9">
        <f>(AP53*Conversions!W$14+'Federal Appliances'!BP53*Conversions!W$15)/Conversions!$B$9</f>
        <v>4221.8873239436616</v>
      </c>
      <c r="CQ53" s="9">
        <f>(AQ53*Conversions!X$14+'Federal Appliances'!BQ53*Conversions!X$15)/Conversions!$B$9</f>
        <v>3608.4507042253522</v>
      </c>
      <c r="CR53" s="9">
        <f>(AR53*Conversions!Y$14+'Federal Appliances'!BR53*Conversions!Y$15)/Conversions!$B$9</f>
        <v>3464.1126760563375</v>
      </c>
      <c r="CS53" s="9">
        <f>(AS53*Conversions!Z$14+'Federal Appliances'!BS53*Conversions!Z$15)/Conversions!$B$9</f>
        <v>3319.7746478873232</v>
      </c>
      <c r="CT53" s="9">
        <f>(AT53*Conversions!AA$14+'Federal Appliances'!BT53*Conversions!AA$15)/Conversions!$B$9</f>
        <v>3175.436619718309</v>
      </c>
      <c r="CU53" s="9">
        <f>(AU53*Conversions!AB$14+'Federal Appliances'!BU53*Conversions!AB$15)/Conversions!$B$9</f>
        <v>3031.0985915492947</v>
      </c>
      <c r="CV53" s="9">
        <f>(AV53*Conversions!AC$14+'Federal Appliances'!BV53*Conversions!AC$15)/Conversions!$B$9</f>
        <v>2886.7605633802805</v>
      </c>
      <c r="CW53" s="9">
        <f>(AW53*Conversions!AD$14+'Federal Appliances'!BW53*Conversions!AD$15)/Conversions!$B$9</f>
        <v>2742.4225352112662</v>
      </c>
      <c r="CX53" s="9">
        <f>(AX53*Conversions!AE$14+'Federal Appliances'!BX53*Conversions!AE$15)/Conversions!$B$9</f>
        <v>2598.0845070422515</v>
      </c>
      <c r="CY53" s="9">
        <f>(AY53*Conversions!AF$14+'Federal Appliances'!BY53*Conversions!AF$15)/Conversions!$B$9</f>
        <v>2453.7464788732377</v>
      </c>
      <c r="CZ53" s="9">
        <f>(AZ53*Conversions!AG$14+'Federal Appliances'!BZ53*Conversions!AG$15)/Conversions!$B$9</f>
        <v>2309.408450704223</v>
      </c>
      <c r="DA53" s="9">
        <f>(BA53*Conversions!AH$14+'Federal Appliances'!CA53*Conversions!AH$15)/Conversions!$B$9</f>
        <v>2165.0704225352088</v>
      </c>
      <c r="DB53" s="9">
        <f>(BB53*Conversions!AI$14+'Federal Appliances'!CB53*Conversions!AI$15)/Conversions!$B$9</f>
        <v>2020.7323943661947</v>
      </c>
      <c r="DC53" s="9">
        <f>(BC53*Conversions!AJ$14+'Federal Appliances'!CC53*Conversions!AJ$15)/Conversions!$B$9</f>
        <v>1876.3943661971807</v>
      </c>
      <c r="DD53" s="9">
        <f>(BD53*Conversions!AK$14+'Federal Appliances'!CD53*Conversions!AK$15)/Conversions!$B$9</f>
        <v>1732.0563380281667</v>
      </c>
      <c r="DE53" s="9">
        <f>(BE53*Conversions!AL$14+'Federal Appliances'!CE53*Conversions!AL$15)/Conversions!$B$9</f>
        <v>1587.7183098591527</v>
      </c>
      <c r="DF53" s="55">
        <f>(BF53*Conversions!AM$14+'Federal Appliances'!CF53*Conversions!AM$15)/Conversions!$B$9</f>
        <v>1443.3802816901409</v>
      </c>
    </row>
    <row r="54" spans="2:110">
      <c r="B54" s="25" t="s">
        <v>23</v>
      </c>
      <c r="C54" t="s">
        <v>208</v>
      </c>
      <c r="D54" s="21">
        <f t="shared" si="148"/>
        <v>2.1000000000000001E-2</v>
      </c>
      <c r="E54" s="5">
        <v>2027</v>
      </c>
      <c r="F54" s="49">
        <v>13</v>
      </c>
      <c r="G54" s="51">
        <f t="shared" si="7"/>
        <v>2040</v>
      </c>
      <c r="H54" s="7">
        <v>2.4</v>
      </c>
      <c r="I54" s="7">
        <v>0</v>
      </c>
      <c r="J54" s="7">
        <v>0</v>
      </c>
      <c r="K54" s="7">
        <v>192</v>
      </c>
      <c r="L54" s="7">
        <v>0.3</v>
      </c>
      <c r="M54" s="7">
        <v>3.7</v>
      </c>
      <c r="N54" s="7">
        <v>0</v>
      </c>
      <c r="O54" s="7">
        <v>0</v>
      </c>
      <c r="P54" s="7">
        <v>281</v>
      </c>
      <c r="Q54" s="7">
        <v>0.5</v>
      </c>
      <c r="R54" s="7">
        <v>0.6</v>
      </c>
      <c r="S54" s="7">
        <v>0</v>
      </c>
      <c r="T54" s="7">
        <v>5</v>
      </c>
      <c r="U54" s="7">
        <v>0.1</v>
      </c>
      <c r="V54" s="7">
        <v>0.3</v>
      </c>
      <c r="W54" s="7">
        <v>6.6</v>
      </c>
      <c r="X54" s="7">
        <v>19.2</v>
      </c>
      <c r="Y54" s="45">
        <f t="shared" si="8"/>
        <v>4.3329831932773129E-3</v>
      </c>
      <c r="Z54" s="45">
        <f t="shared" si="8"/>
        <v>6.3364245404442096E-3</v>
      </c>
      <c r="AA54" s="46">
        <f t="shared" si="9"/>
        <v>7.7600671140939615E-3</v>
      </c>
      <c r="AB54" s="46">
        <f t="shared" si="9"/>
        <v>0</v>
      </c>
      <c r="AC54" s="46">
        <f t="shared" si="9"/>
        <v>0</v>
      </c>
      <c r="AD54" s="46">
        <f t="shared" si="9"/>
        <v>3.8391124955597451E-3</v>
      </c>
      <c r="AE54" s="46">
        <f t="shared" si="9"/>
        <v>4.2607584149978693E-3</v>
      </c>
      <c r="AF54" s="46">
        <f t="shared" si="9"/>
        <v>7.4626865671641807E-3</v>
      </c>
      <c r="AG54" s="54">
        <f t="shared" si="10"/>
        <v>0</v>
      </c>
      <c r="AH54" s="9">
        <f t="shared" ref="AH54:AP54" si="220">IF($E54&gt;AH$11,0,IF($G54&lt;AH$11,$AQ54,AG54+($BF54/($F54))))</f>
        <v>0</v>
      </c>
      <c r="AI54" s="9">
        <f t="shared" si="220"/>
        <v>5976923.076923077</v>
      </c>
      <c r="AJ54" s="9">
        <f t="shared" si="220"/>
        <v>11953846.153846154</v>
      </c>
      <c r="AK54" s="9">
        <f t="shared" si="220"/>
        <v>17930769.230769232</v>
      </c>
      <c r="AL54" s="9">
        <f t="shared" si="220"/>
        <v>23907692.307692308</v>
      </c>
      <c r="AM54" s="9">
        <f t="shared" si="220"/>
        <v>29884615.384615384</v>
      </c>
      <c r="AN54" s="9">
        <f t="shared" si="220"/>
        <v>35861538.461538464</v>
      </c>
      <c r="AO54" s="9">
        <f t="shared" si="220"/>
        <v>41838461.538461544</v>
      </c>
      <c r="AP54" s="9">
        <f t="shared" si="220"/>
        <v>47815384.615384623</v>
      </c>
      <c r="AQ54" s="9">
        <f>IF(B54="No",0,D54*H54*Conversions!$B$4)</f>
        <v>50400000</v>
      </c>
      <c r="AR54" s="9">
        <f t="shared" si="210"/>
        <v>56376923.07692308</v>
      </c>
      <c r="AS54" s="9">
        <f t="shared" si="210"/>
        <v>62353846.15384616</v>
      </c>
      <c r="AT54" s="9">
        <f t="shared" ref="AT54:BE54" si="221">IF($AQ54=$BF54,$BF54,IF($G54&lt;AT$11,$BF54,IF(AS54+$BF54/$F54&gt;$BF54,$BF54,AS54+$BF54/$F54)))</f>
        <v>68330769.230769232</v>
      </c>
      <c r="AU54" s="9">
        <f t="shared" si="221"/>
        <v>74307692.307692304</v>
      </c>
      <c r="AV54" s="9">
        <f t="shared" si="221"/>
        <v>77700000</v>
      </c>
      <c r="AW54" s="9">
        <f t="shared" si="221"/>
        <v>77700000</v>
      </c>
      <c r="AX54" s="9">
        <f t="shared" si="221"/>
        <v>77700000</v>
      </c>
      <c r="AY54" s="9">
        <f t="shared" si="221"/>
        <v>77700000</v>
      </c>
      <c r="AZ54" s="9">
        <f t="shared" si="221"/>
        <v>77700000</v>
      </c>
      <c r="BA54" s="9">
        <f t="shared" si="221"/>
        <v>77700000</v>
      </c>
      <c r="BB54" s="9">
        <f t="shared" si="221"/>
        <v>77700000</v>
      </c>
      <c r="BC54" s="9">
        <f t="shared" si="221"/>
        <v>77700000</v>
      </c>
      <c r="BD54" s="9">
        <f t="shared" si="221"/>
        <v>77700000</v>
      </c>
      <c r="BE54" s="9">
        <f t="shared" si="221"/>
        <v>77700000</v>
      </c>
      <c r="BF54" s="55">
        <f>IF(B54="No",0,D54*M54*Conversions!$B$4)</f>
        <v>77700000</v>
      </c>
      <c r="BG54" s="54">
        <f t="shared" si="13"/>
        <v>0</v>
      </c>
      <c r="BH54" s="9">
        <f t="shared" ref="BH54:BP54" si="222">IF($E54&gt;BH$11,0,IF($G54&lt;BH$11,$BQ54,BG54+($CF54/($F54))))</f>
        <v>0</v>
      </c>
      <c r="BI54" s="9">
        <f t="shared" si="222"/>
        <v>0</v>
      </c>
      <c r="BJ54" s="9">
        <f t="shared" si="222"/>
        <v>0</v>
      </c>
      <c r="BK54" s="9">
        <f t="shared" si="222"/>
        <v>0</v>
      </c>
      <c r="BL54" s="9">
        <f t="shared" si="222"/>
        <v>0</v>
      </c>
      <c r="BM54" s="9">
        <f t="shared" si="222"/>
        <v>0</v>
      </c>
      <c r="BN54" s="9">
        <f t="shared" si="222"/>
        <v>0</v>
      </c>
      <c r="BO54" s="9">
        <f t="shared" si="222"/>
        <v>0</v>
      </c>
      <c r="BP54" s="9">
        <f t="shared" si="222"/>
        <v>0</v>
      </c>
      <c r="BQ54" s="9">
        <f>IF(B54="No",0,D54*I54*Conversions!$B$8)</f>
        <v>0</v>
      </c>
      <c r="BR54" s="9">
        <f t="shared" ref="BR54:BS54" si="223">IF($BQ54=$CF54,$CF54,IF($G54&lt;BR$11,$CF54,IF(BQ54+$CF54/$F54&gt;$CF54,$CF54,BQ54+$CF54/$F54)))</f>
        <v>0</v>
      </c>
      <c r="BS54" s="9">
        <f t="shared" si="223"/>
        <v>0</v>
      </c>
      <c r="BT54" s="9">
        <f t="shared" ref="BT54:CE54" si="224">IF($BQ54=$CF54,$CF54,IF($G54&lt;BT$11,$CF54,IF(BS54+$CF54/$F54&gt;$CF54,$CF54,BS54+$CF54/$F54)))</f>
        <v>0</v>
      </c>
      <c r="BU54" s="9">
        <f t="shared" si="224"/>
        <v>0</v>
      </c>
      <c r="BV54" s="9">
        <f t="shared" si="224"/>
        <v>0</v>
      </c>
      <c r="BW54" s="9">
        <f t="shared" si="224"/>
        <v>0</v>
      </c>
      <c r="BX54" s="9">
        <f t="shared" si="224"/>
        <v>0</v>
      </c>
      <c r="BY54" s="9">
        <f t="shared" si="224"/>
        <v>0</v>
      </c>
      <c r="BZ54" s="9">
        <f t="shared" si="224"/>
        <v>0</v>
      </c>
      <c r="CA54" s="9">
        <f t="shared" si="224"/>
        <v>0</v>
      </c>
      <c r="CB54" s="9">
        <f t="shared" si="224"/>
        <v>0</v>
      </c>
      <c r="CC54" s="9">
        <f t="shared" si="224"/>
        <v>0</v>
      </c>
      <c r="CD54" s="9">
        <f t="shared" si="224"/>
        <v>0</v>
      </c>
      <c r="CE54" s="9">
        <f t="shared" si="224"/>
        <v>0</v>
      </c>
      <c r="CF54" s="55">
        <f>IF(B54="No",0,D54*N54*Conversions!$B$8)</f>
        <v>0</v>
      </c>
      <c r="CG54" s="54">
        <f>(AG54*Conversions!N$14+'Federal Appliances'!BG54*Conversions!N$15)/Conversions!$B$9</f>
        <v>0</v>
      </c>
      <c r="CH54" s="9">
        <f>(AH54*Conversions!O$14+'Federal Appliances'!BH54*Conversions!O$15)/Conversions!$B$9</f>
        <v>0</v>
      </c>
      <c r="CI54" s="9">
        <f>(AI54*Conversions!P$14+'Federal Appliances'!BI54*Conversions!P$15)/Conversions!$B$9</f>
        <v>3296.7360780065001</v>
      </c>
      <c r="CJ54" s="9">
        <f>(AJ54*Conversions!Q$14+'Federal Appliances'!BJ54*Conversions!Q$15)/Conversions!$B$9</f>
        <v>6449.6892741061738</v>
      </c>
      <c r="CK54" s="9">
        <f>(AK54*Conversions!R$14+'Federal Appliances'!BK54*Conversions!R$15)/Conversions!$B$9</f>
        <v>9458.8595882990212</v>
      </c>
      <c r="CL54" s="9">
        <f>(AL54*Conversions!S$14+'Federal Appliances'!BL54*Conversions!S$15)/Conversions!$B$9</f>
        <v>12324.24702058505</v>
      </c>
      <c r="CM54" s="9">
        <f>(AM54*Conversions!T$14+'Federal Appliances'!BM54*Conversions!T$15)/Conversions!$B$9</f>
        <v>14891.798483206932</v>
      </c>
      <c r="CN54" s="9">
        <f>(AN54*Conversions!U$14+'Federal Appliances'!BN54*Conversions!U$15)/Conversions!$B$9</f>
        <v>17253.945828819065</v>
      </c>
      <c r="CO54" s="9">
        <f>(AO54*Conversions!V$14+'Federal Appliances'!BO54*Conversions!V$15)/Conversions!$B$9</f>
        <v>19410.689057421449</v>
      </c>
      <c r="CP54" s="9">
        <f>(AP54*Conversions!W$14+'Federal Appliances'!BP54*Conversions!W$15)/Conversions!$B$9</f>
        <v>21362.02816901408</v>
      </c>
      <c r="CQ54" s="9">
        <f>(AQ54*Conversions!X$14+'Federal Appliances'!BQ54*Conversions!X$15)/Conversions!$B$9</f>
        <v>21650.704225352103</v>
      </c>
      <c r="CR54" s="9">
        <f>(AR54*Conversions!Y$14+'Federal Appliances'!BR54*Conversions!Y$15)/Conversions!$B$9</f>
        <v>23249.525460455032</v>
      </c>
      <c r="CS54" s="9">
        <f>(AS54*Conversions!Z$14+'Federal Appliances'!BS54*Conversions!Z$15)/Conversions!$B$9</f>
        <v>24642.942578548205</v>
      </c>
      <c r="CT54" s="9">
        <f>(AT54*Conversions!AA$14+'Federal Appliances'!BT54*Conversions!AA$15)/Conversions!$B$9</f>
        <v>25830.955579631624</v>
      </c>
      <c r="CU54" s="9">
        <f>(AU54*Conversions!AB$14+'Federal Appliances'!BU54*Conversions!AB$15)/Conversions!$B$9</f>
        <v>26813.56446370529</v>
      </c>
      <c r="CV54" s="9">
        <f>(AV54*Conversions!AC$14+'Federal Appliances'!BV54*Conversions!AC$15)/Conversions!$B$9</f>
        <v>26702.535211267586</v>
      </c>
      <c r="CW54" s="9">
        <f>(AW54*Conversions!AD$14+'Federal Appliances'!BW54*Conversions!AD$15)/Conversions!$B$9</f>
        <v>25367.408450704206</v>
      </c>
      <c r="CX54" s="9">
        <f>(AX54*Conversions!AE$14+'Federal Appliances'!BX54*Conversions!AE$15)/Conversions!$B$9</f>
        <v>24032.281690140826</v>
      </c>
      <c r="CY54" s="9">
        <f>(AY54*Conversions!AF$14+'Federal Appliances'!BY54*Conversions!AF$15)/Conversions!$B$9</f>
        <v>22697.154929577438</v>
      </c>
      <c r="CZ54" s="9">
        <f>(AZ54*Conversions!AG$14+'Federal Appliances'!BZ54*Conversions!AG$15)/Conversions!$B$9</f>
        <v>21362.028169014058</v>
      </c>
      <c r="DA54" s="9">
        <f>(BA54*Conversions!AH$14+'Federal Appliances'!CA54*Conversions!AH$15)/Conversions!$B$9</f>
        <v>20026.901408450678</v>
      </c>
      <c r="DB54" s="9">
        <f>(BB54*Conversions!AI$14+'Federal Appliances'!CB54*Conversions!AI$15)/Conversions!$B$9</f>
        <v>18691.774647887298</v>
      </c>
      <c r="DC54" s="9">
        <f>(BC54*Conversions!AJ$14+'Federal Appliances'!CC54*Conversions!AJ$15)/Conversions!$B$9</f>
        <v>17356.647887323921</v>
      </c>
      <c r="DD54" s="9">
        <f>(BD54*Conversions!AK$14+'Federal Appliances'!CD54*Conversions!AK$15)/Conversions!$B$9</f>
        <v>16021.521126760539</v>
      </c>
      <c r="DE54" s="9">
        <f>(BE54*Conversions!AL$14+'Federal Appliances'!CE54*Conversions!AL$15)/Conversions!$B$9</f>
        <v>14686.394366197157</v>
      </c>
      <c r="DF54" s="55">
        <f>(BF54*Conversions!AM$14+'Federal Appliances'!CF54*Conversions!AM$15)/Conversions!$B$9</f>
        <v>13351.2676056338</v>
      </c>
    </row>
    <row r="55" spans="2:110">
      <c r="B55" s="25" t="s">
        <v>23</v>
      </c>
      <c r="C55" t="s">
        <v>209</v>
      </c>
      <c r="D55" s="21">
        <f t="shared" si="148"/>
        <v>2.1000000000000001E-2</v>
      </c>
      <c r="E55" s="5">
        <v>2026</v>
      </c>
      <c r="F55" s="49">
        <v>15</v>
      </c>
      <c r="G55" s="51">
        <f t="shared" si="7"/>
        <v>2041</v>
      </c>
      <c r="H55" s="7">
        <v>0.4</v>
      </c>
      <c r="I55" s="7">
        <v>0</v>
      </c>
      <c r="J55" s="7">
        <v>0</v>
      </c>
      <c r="K55" s="7">
        <v>36</v>
      </c>
      <c r="L55" s="7">
        <v>0.1</v>
      </c>
      <c r="M55" s="7">
        <v>0.6</v>
      </c>
      <c r="N55" s="7">
        <v>0</v>
      </c>
      <c r="O55" s="7">
        <v>0</v>
      </c>
      <c r="P55" s="7">
        <v>54</v>
      </c>
      <c r="Q55" s="7">
        <v>0.2</v>
      </c>
      <c r="R55" s="7">
        <v>0.1</v>
      </c>
      <c r="S55" s="7">
        <v>0</v>
      </c>
      <c r="T55" s="7">
        <v>1</v>
      </c>
      <c r="U55" s="7">
        <v>0</v>
      </c>
      <c r="V55" s="7">
        <v>0.1</v>
      </c>
      <c r="W55" s="7">
        <v>1</v>
      </c>
      <c r="X55" s="7">
        <v>2.9</v>
      </c>
      <c r="Y55" s="45">
        <f t="shared" si="8"/>
        <v>6.5651260504201708E-4</v>
      </c>
      <c r="Z55" s="45">
        <f t="shared" si="8"/>
        <v>9.5706412329626088E-4</v>
      </c>
      <c r="AA55" s="46">
        <f t="shared" si="9"/>
        <v>1.2583892617449666E-3</v>
      </c>
      <c r="AB55" s="46">
        <f t="shared" si="9"/>
        <v>0</v>
      </c>
      <c r="AC55" s="46">
        <f t="shared" si="9"/>
        <v>0</v>
      </c>
      <c r="AD55" s="46">
        <f t="shared" si="9"/>
        <v>7.3776539060578733E-4</v>
      </c>
      <c r="AE55" s="46">
        <f t="shared" si="9"/>
        <v>1.7043033659991478E-3</v>
      </c>
      <c r="AF55" s="46">
        <f t="shared" si="9"/>
        <v>1.2437810945273636E-3</v>
      </c>
      <c r="AG55" s="54">
        <f t="shared" si="10"/>
        <v>0</v>
      </c>
      <c r="AH55" s="9">
        <f t="shared" ref="AH55:AP55" si="225">IF($E55&gt;AH$11,0,IF($G55&lt;AH$11,$AQ55,AG55+($BF55/($F55))))</f>
        <v>840000</v>
      </c>
      <c r="AI55" s="9">
        <f t="shared" si="225"/>
        <v>1680000</v>
      </c>
      <c r="AJ55" s="9">
        <f t="shared" si="225"/>
        <v>2520000</v>
      </c>
      <c r="AK55" s="9">
        <f t="shared" si="225"/>
        <v>3360000</v>
      </c>
      <c r="AL55" s="9">
        <f t="shared" si="225"/>
        <v>4200000</v>
      </c>
      <c r="AM55" s="9">
        <f t="shared" si="225"/>
        <v>5040000</v>
      </c>
      <c r="AN55" s="9">
        <f t="shared" si="225"/>
        <v>5880000</v>
      </c>
      <c r="AO55" s="9">
        <f t="shared" si="225"/>
        <v>6720000</v>
      </c>
      <c r="AP55" s="9">
        <f t="shared" si="225"/>
        <v>7560000</v>
      </c>
      <c r="AQ55" s="9">
        <f>IF(B55="No",0,D55*H55*Conversions!$B$4)</f>
        <v>8400000.0000000019</v>
      </c>
      <c r="AR55" s="9">
        <f t="shared" si="210"/>
        <v>9240000.0000000019</v>
      </c>
      <c r="AS55" s="9">
        <f t="shared" si="210"/>
        <v>10080000.000000002</v>
      </c>
      <c r="AT55" s="9">
        <f t="shared" ref="AT55:BE55" si="226">IF($AQ55=$BF55,$BF55,IF($G55&lt;AT$11,$BF55,IF(AS55+$BF55/$F55&gt;$BF55,$BF55,AS55+$BF55/$F55)))</f>
        <v>10920000.000000002</v>
      </c>
      <c r="AU55" s="9">
        <f t="shared" si="226"/>
        <v>11760000.000000002</v>
      </c>
      <c r="AV55" s="9">
        <f t="shared" si="226"/>
        <v>12600000.000000002</v>
      </c>
      <c r="AW55" s="9">
        <f t="shared" si="226"/>
        <v>12600000</v>
      </c>
      <c r="AX55" s="9">
        <f t="shared" si="226"/>
        <v>12600000</v>
      </c>
      <c r="AY55" s="9">
        <f t="shared" si="226"/>
        <v>12600000</v>
      </c>
      <c r="AZ55" s="9">
        <f t="shared" si="226"/>
        <v>12600000</v>
      </c>
      <c r="BA55" s="9">
        <f t="shared" si="226"/>
        <v>12600000</v>
      </c>
      <c r="BB55" s="9">
        <f t="shared" si="226"/>
        <v>12600000</v>
      </c>
      <c r="BC55" s="9">
        <f t="shared" si="226"/>
        <v>12600000</v>
      </c>
      <c r="BD55" s="9">
        <f t="shared" si="226"/>
        <v>12600000</v>
      </c>
      <c r="BE55" s="9">
        <f t="shared" si="226"/>
        <v>12600000</v>
      </c>
      <c r="BF55" s="55">
        <f>IF(B55="No",0,D55*M55*Conversions!$B$4)</f>
        <v>12600000</v>
      </c>
      <c r="BG55" s="54">
        <f t="shared" si="13"/>
        <v>0</v>
      </c>
      <c r="BH55" s="9">
        <f t="shared" ref="BH55:BP55" si="227">IF($E55&gt;BH$11,0,IF($G55&lt;BH$11,$BQ55,BG55+($CF55/($F55))))</f>
        <v>0</v>
      </c>
      <c r="BI55" s="9">
        <f t="shared" si="227"/>
        <v>0</v>
      </c>
      <c r="BJ55" s="9">
        <f t="shared" si="227"/>
        <v>0</v>
      </c>
      <c r="BK55" s="9">
        <f t="shared" si="227"/>
        <v>0</v>
      </c>
      <c r="BL55" s="9">
        <f t="shared" si="227"/>
        <v>0</v>
      </c>
      <c r="BM55" s="9">
        <f t="shared" si="227"/>
        <v>0</v>
      </c>
      <c r="BN55" s="9">
        <f t="shared" si="227"/>
        <v>0</v>
      </c>
      <c r="BO55" s="9">
        <f t="shared" si="227"/>
        <v>0</v>
      </c>
      <c r="BP55" s="9">
        <f t="shared" si="227"/>
        <v>0</v>
      </c>
      <c r="BQ55" s="9">
        <f>IF(B55="No",0,D55*I55*Conversions!$B$8)</f>
        <v>0</v>
      </c>
      <c r="BR55" s="9">
        <f t="shared" ref="BR55:BS55" si="228">IF($BQ55=$CF55,$CF55,IF($G55&lt;BR$11,$CF55,IF(BQ55+$CF55/$F55&gt;$CF55,$CF55,BQ55+$CF55/$F55)))</f>
        <v>0</v>
      </c>
      <c r="BS55" s="9">
        <f t="shared" si="228"/>
        <v>0</v>
      </c>
      <c r="BT55" s="9">
        <f t="shared" ref="BT55:CE55" si="229">IF($BQ55=$CF55,$CF55,IF($G55&lt;BT$11,$CF55,IF(BS55+$CF55/$F55&gt;$CF55,$CF55,BS55+$CF55/$F55)))</f>
        <v>0</v>
      </c>
      <c r="BU55" s="9">
        <f t="shared" si="229"/>
        <v>0</v>
      </c>
      <c r="BV55" s="9">
        <f t="shared" si="229"/>
        <v>0</v>
      </c>
      <c r="BW55" s="9">
        <f t="shared" si="229"/>
        <v>0</v>
      </c>
      <c r="BX55" s="9">
        <f t="shared" si="229"/>
        <v>0</v>
      </c>
      <c r="BY55" s="9">
        <f t="shared" si="229"/>
        <v>0</v>
      </c>
      <c r="BZ55" s="9">
        <f t="shared" si="229"/>
        <v>0</v>
      </c>
      <c r="CA55" s="9">
        <f t="shared" si="229"/>
        <v>0</v>
      </c>
      <c r="CB55" s="9">
        <f t="shared" si="229"/>
        <v>0</v>
      </c>
      <c r="CC55" s="9">
        <f t="shared" si="229"/>
        <v>0</v>
      </c>
      <c r="CD55" s="9">
        <f t="shared" si="229"/>
        <v>0</v>
      </c>
      <c r="CE55" s="9">
        <f t="shared" si="229"/>
        <v>0</v>
      </c>
      <c r="CF55" s="55">
        <f>IF(B55="No",0,D55*N55*Conversions!$B$8)</f>
        <v>0</v>
      </c>
      <c r="CG55" s="54">
        <f>(AG55*Conversions!N$14+'Federal Appliances'!BG55*Conversions!N$15)/Conversions!$B$9</f>
        <v>0</v>
      </c>
      <c r="CH55" s="9">
        <f>(AH55*Conversions!O$14+'Federal Appliances'!BH55*Conversions!O$15)/Conversions!$B$9</f>
        <v>473.42873239436614</v>
      </c>
      <c r="CI55" s="9">
        <f>(AI55*Conversions!P$14+'Federal Appliances'!BI55*Conversions!P$15)/Conversions!$B$9</f>
        <v>926.65014084507027</v>
      </c>
      <c r="CJ55" s="9">
        <f>(AJ55*Conversions!Q$14+'Federal Appliances'!BJ55*Conversions!Q$15)/Conversions!$B$9</f>
        <v>1359.6642253521122</v>
      </c>
      <c r="CK55" s="9">
        <f>(AK55*Conversions!R$14+'Federal Appliances'!BK55*Conversions!R$15)/Conversions!$B$9</f>
        <v>1772.4709859154923</v>
      </c>
      <c r="CL55" s="9">
        <f>(AL55*Conversions!S$14+'Federal Appliances'!BL55*Conversions!S$15)/Conversions!$B$9</f>
        <v>2165.0704225352115</v>
      </c>
      <c r="CM55" s="9">
        <f>(AM55*Conversions!T$14+'Federal Appliances'!BM55*Conversions!T$15)/Conversions!$B$9</f>
        <v>2511.4816901408449</v>
      </c>
      <c r="CN55" s="9">
        <f>(AN55*Conversions!U$14+'Federal Appliances'!BN55*Conversions!U$15)/Conversions!$B$9</f>
        <v>2829.0253521126756</v>
      </c>
      <c r="CO55" s="9">
        <f>(AO55*Conversions!V$14+'Federal Appliances'!BO55*Conversions!V$15)/Conversions!$B$9</f>
        <v>3117.7014084507036</v>
      </c>
      <c r="CP55" s="9">
        <f>(AP55*Conversions!W$14+'Federal Appliances'!BP55*Conversions!W$15)/Conversions!$B$9</f>
        <v>3377.509859154929</v>
      </c>
      <c r="CQ55" s="9">
        <f>(AQ55*Conversions!X$14+'Federal Appliances'!BQ55*Conversions!X$15)/Conversions!$B$9</f>
        <v>3608.4507042253522</v>
      </c>
      <c r="CR55" s="9">
        <f>(AR55*Conversions!Y$14+'Federal Appliances'!BR55*Conversions!Y$15)/Conversions!$B$9</f>
        <v>3810.5239436619709</v>
      </c>
      <c r="CS55" s="9">
        <f>(AS55*Conversions!Z$14+'Federal Appliances'!BS55*Conversions!Z$15)/Conversions!$B$9</f>
        <v>3983.7295774647878</v>
      </c>
      <c r="CT55" s="9">
        <f>(AT55*Conversions!AA$14+'Federal Appliances'!BT55*Conversions!AA$15)/Conversions!$B$9</f>
        <v>4128.0676056338016</v>
      </c>
      <c r="CU55" s="9">
        <f>(AU55*Conversions!AB$14+'Federal Appliances'!BU55*Conversions!AB$15)/Conversions!$B$9</f>
        <v>4243.5380281690123</v>
      </c>
      <c r="CV55" s="9">
        <f>(AV55*Conversions!AC$14+'Federal Appliances'!BV55*Conversions!AC$15)/Conversions!$B$9</f>
        <v>4330.1408450704203</v>
      </c>
      <c r="CW55" s="9">
        <f>(AW55*Conversions!AD$14+'Federal Appliances'!BW55*Conversions!AD$15)/Conversions!$B$9</f>
        <v>4113.6338028168984</v>
      </c>
      <c r="CX55" s="9">
        <f>(AX55*Conversions!AE$14+'Federal Appliances'!BX55*Conversions!AE$15)/Conversions!$B$9</f>
        <v>3897.126760563377</v>
      </c>
      <c r="CY55" s="9">
        <f>(AY55*Conversions!AF$14+'Federal Appliances'!BY55*Conversions!AF$15)/Conversions!$B$9</f>
        <v>3680.6197183098557</v>
      </c>
      <c r="CZ55" s="9">
        <f>(AZ55*Conversions!AG$14+'Federal Appliances'!BZ55*Conversions!AG$15)/Conversions!$B$9</f>
        <v>3464.1126760563338</v>
      </c>
      <c r="DA55" s="9">
        <f>(BA55*Conversions!AH$14+'Federal Appliances'!CA55*Conversions!AH$15)/Conversions!$B$9</f>
        <v>3247.6056338028125</v>
      </c>
      <c r="DB55" s="9">
        <f>(BB55*Conversions!AI$14+'Federal Appliances'!CB55*Conversions!AI$15)/Conversions!$B$9</f>
        <v>3031.0985915492915</v>
      </c>
      <c r="DC55" s="9">
        <f>(BC55*Conversions!AJ$14+'Federal Appliances'!CC55*Conversions!AJ$15)/Conversions!$B$9</f>
        <v>2814.5915492957706</v>
      </c>
      <c r="DD55" s="9">
        <f>(BD55*Conversions!AK$14+'Federal Appliances'!CD55*Conversions!AK$15)/Conversions!$B$9</f>
        <v>2598.0845070422492</v>
      </c>
      <c r="DE55" s="9">
        <f>(BE55*Conversions!AL$14+'Federal Appliances'!CE55*Conversions!AL$15)/Conversions!$B$9</f>
        <v>2381.5774647887283</v>
      </c>
      <c r="DF55" s="55">
        <f>(BF55*Conversions!AM$14+'Federal Appliances'!CF55*Conversions!AM$15)/Conversions!$B$9</f>
        <v>2165.070422535211</v>
      </c>
    </row>
    <row r="56" spans="2:110">
      <c r="B56" s="25" t="s">
        <v>23</v>
      </c>
      <c r="C56" t="s">
        <v>210</v>
      </c>
      <c r="D56" s="21">
        <f t="shared" si="148"/>
        <v>2.1000000000000001E-2</v>
      </c>
      <c r="E56" s="5">
        <v>2028</v>
      </c>
      <c r="F56" s="49">
        <v>7.4</v>
      </c>
      <c r="G56" s="51">
        <f t="shared" si="7"/>
        <v>2035.4</v>
      </c>
      <c r="H56" s="7">
        <v>1.5</v>
      </c>
      <c r="I56" s="7">
        <v>0</v>
      </c>
      <c r="J56" s="7">
        <v>0</v>
      </c>
      <c r="K56" s="7">
        <v>127</v>
      </c>
      <c r="L56" s="7">
        <v>0.2</v>
      </c>
      <c r="M56" s="7">
        <v>1.5</v>
      </c>
      <c r="N56" s="7">
        <v>0</v>
      </c>
      <c r="O56" s="7">
        <v>0</v>
      </c>
      <c r="P56" s="7">
        <v>122</v>
      </c>
      <c r="Q56" s="7">
        <v>0.2</v>
      </c>
      <c r="R56" s="7">
        <v>0.3</v>
      </c>
      <c r="S56" s="7">
        <v>0</v>
      </c>
      <c r="T56" s="7">
        <v>2.4</v>
      </c>
      <c r="U56" s="7">
        <v>0.1</v>
      </c>
      <c r="V56" s="7">
        <v>0.2</v>
      </c>
      <c r="W56" s="7">
        <v>3.1</v>
      </c>
      <c r="X56" s="7">
        <v>9</v>
      </c>
      <c r="Y56" s="45">
        <f t="shared" si="8"/>
        <v>2.0351890756302531E-3</v>
      </c>
      <c r="Z56" s="45">
        <f t="shared" si="8"/>
        <v>2.9701990033332232E-3</v>
      </c>
      <c r="AA56" s="46">
        <f t="shared" si="9"/>
        <v>3.1459731543624168E-3</v>
      </c>
      <c r="AB56" s="46">
        <f t="shared" si="9"/>
        <v>0</v>
      </c>
      <c r="AC56" s="46">
        <f t="shared" si="9"/>
        <v>0</v>
      </c>
      <c r="AD56" s="46">
        <f t="shared" si="9"/>
        <v>1.6668032898871491E-3</v>
      </c>
      <c r="AE56" s="46">
        <f t="shared" si="9"/>
        <v>1.7043033659991478E-3</v>
      </c>
      <c r="AF56" s="46">
        <f t="shared" si="9"/>
        <v>3.7313432835820903E-3</v>
      </c>
      <c r="AG56" s="54">
        <f t="shared" si="10"/>
        <v>0</v>
      </c>
      <c r="AH56" s="9">
        <f t="shared" ref="AH56:AP56" si="230">IF($E56&gt;AH$11,0,IF($G56&lt;AH$11,$AQ56,AG56+($BF56/($F56))))</f>
        <v>0</v>
      </c>
      <c r="AI56" s="9">
        <f t="shared" si="230"/>
        <v>0</v>
      </c>
      <c r="AJ56" s="9">
        <f t="shared" si="230"/>
        <v>4256756.7567567565</v>
      </c>
      <c r="AK56" s="9">
        <f t="shared" si="230"/>
        <v>8513513.5135135129</v>
      </c>
      <c r="AL56" s="9">
        <f t="shared" si="230"/>
        <v>12770270.270270269</v>
      </c>
      <c r="AM56" s="9">
        <f t="shared" si="230"/>
        <v>17027027.027027026</v>
      </c>
      <c r="AN56" s="9">
        <f t="shared" si="230"/>
        <v>21283783.783783782</v>
      </c>
      <c r="AO56" s="9">
        <f t="shared" si="230"/>
        <v>25540540.540540539</v>
      </c>
      <c r="AP56" s="9">
        <f t="shared" si="230"/>
        <v>29797297.297297295</v>
      </c>
      <c r="AQ56" s="9">
        <f>IF(B56="No",0,D56*H56*Conversions!$B$4)</f>
        <v>31500000</v>
      </c>
      <c r="AR56" s="9">
        <f t="shared" si="210"/>
        <v>31500000</v>
      </c>
      <c r="AS56" s="9">
        <f t="shared" si="210"/>
        <v>31500000</v>
      </c>
      <c r="AT56" s="9">
        <f t="shared" ref="AT56:BE56" si="231">IF($AQ56=$BF56,$BF56,IF($G56&lt;AT$11,$BF56,IF(AS56+$BF56/$F56&gt;$BF56,$BF56,AS56+$BF56/$F56)))</f>
        <v>31500000</v>
      </c>
      <c r="AU56" s="9">
        <f t="shared" si="231"/>
        <v>31500000</v>
      </c>
      <c r="AV56" s="9">
        <f t="shared" si="231"/>
        <v>31500000</v>
      </c>
      <c r="AW56" s="9">
        <f t="shared" si="231"/>
        <v>31500000</v>
      </c>
      <c r="AX56" s="9">
        <f t="shared" si="231"/>
        <v>31500000</v>
      </c>
      <c r="AY56" s="9">
        <f t="shared" si="231"/>
        <v>31500000</v>
      </c>
      <c r="AZ56" s="9">
        <f t="shared" si="231"/>
        <v>31500000</v>
      </c>
      <c r="BA56" s="9">
        <f t="shared" si="231"/>
        <v>31500000</v>
      </c>
      <c r="BB56" s="9">
        <f t="shared" si="231"/>
        <v>31500000</v>
      </c>
      <c r="BC56" s="9">
        <f t="shared" si="231"/>
        <v>31500000</v>
      </c>
      <c r="BD56" s="9">
        <f t="shared" si="231"/>
        <v>31500000</v>
      </c>
      <c r="BE56" s="9">
        <f t="shared" si="231"/>
        <v>31500000</v>
      </c>
      <c r="BF56" s="55">
        <f>IF(B56="No",0,D56*M56*Conversions!$B$4)</f>
        <v>31500000</v>
      </c>
      <c r="BG56" s="54">
        <f t="shared" si="13"/>
        <v>0</v>
      </c>
      <c r="BH56" s="9">
        <f t="shared" ref="BH56:BP56" si="232">IF($E56&gt;BH$11,0,IF($G56&lt;BH$11,$BQ56,BG56+($CF56/($F56))))</f>
        <v>0</v>
      </c>
      <c r="BI56" s="9">
        <f t="shared" si="232"/>
        <v>0</v>
      </c>
      <c r="BJ56" s="9">
        <f t="shared" si="232"/>
        <v>0</v>
      </c>
      <c r="BK56" s="9">
        <f t="shared" si="232"/>
        <v>0</v>
      </c>
      <c r="BL56" s="9">
        <f t="shared" si="232"/>
        <v>0</v>
      </c>
      <c r="BM56" s="9">
        <f t="shared" si="232"/>
        <v>0</v>
      </c>
      <c r="BN56" s="9">
        <f t="shared" si="232"/>
        <v>0</v>
      </c>
      <c r="BO56" s="9">
        <f t="shared" si="232"/>
        <v>0</v>
      </c>
      <c r="BP56" s="9">
        <f t="shared" si="232"/>
        <v>0</v>
      </c>
      <c r="BQ56" s="9">
        <f>IF(B56="No",0,D56*I56*Conversions!$B$8)</f>
        <v>0</v>
      </c>
      <c r="BR56" s="9">
        <f t="shared" ref="BR56:BS56" si="233">IF($BQ56=$CF56,$CF56,IF($G56&lt;BR$11,$CF56,IF(BQ56+$CF56/$F56&gt;$CF56,$CF56,BQ56+$CF56/$F56)))</f>
        <v>0</v>
      </c>
      <c r="BS56" s="9">
        <f t="shared" si="233"/>
        <v>0</v>
      </c>
      <c r="BT56" s="9">
        <f t="shared" ref="BT56:CE56" si="234">IF($BQ56=$CF56,$CF56,IF($G56&lt;BT$11,$CF56,IF(BS56+$CF56/$F56&gt;$CF56,$CF56,BS56+$CF56/$F56)))</f>
        <v>0</v>
      </c>
      <c r="BU56" s="9">
        <f t="shared" si="234"/>
        <v>0</v>
      </c>
      <c r="BV56" s="9">
        <f t="shared" si="234"/>
        <v>0</v>
      </c>
      <c r="BW56" s="9">
        <f t="shared" si="234"/>
        <v>0</v>
      </c>
      <c r="BX56" s="9">
        <f t="shared" si="234"/>
        <v>0</v>
      </c>
      <c r="BY56" s="9">
        <f t="shared" si="234"/>
        <v>0</v>
      </c>
      <c r="BZ56" s="9">
        <f t="shared" si="234"/>
        <v>0</v>
      </c>
      <c r="CA56" s="9">
        <f t="shared" si="234"/>
        <v>0</v>
      </c>
      <c r="CB56" s="9">
        <f t="shared" si="234"/>
        <v>0</v>
      </c>
      <c r="CC56" s="9">
        <f t="shared" si="234"/>
        <v>0</v>
      </c>
      <c r="CD56" s="9">
        <f t="shared" si="234"/>
        <v>0</v>
      </c>
      <c r="CE56" s="9">
        <f t="shared" si="234"/>
        <v>0</v>
      </c>
      <c r="CF56" s="55">
        <f>IF(B56="No",0,D56*N56*Conversions!$B$8)</f>
        <v>0</v>
      </c>
      <c r="CG56" s="54">
        <f>(AG56*Conversions!N$14+'Federal Appliances'!BG56*Conversions!N$15)/Conversions!$B$9</f>
        <v>0</v>
      </c>
      <c r="CH56" s="9">
        <f>(AH56*Conversions!O$14+'Federal Appliances'!BH56*Conversions!O$15)/Conversions!$B$9</f>
        <v>0</v>
      </c>
      <c r="CI56" s="9">
        <f>(AI56*Conversions!P$14+'Federal Appliances'!BI56*Conversions!P$15)/Conversions!$B$9</f>
        <v>0</v>
      </c>
      <c r="CJ56" s="9">
        <f>(AJ56*Conversions!Q$14+'Federal Appliances'!BJ56*Conversions!Q$15)/Conversions!$B$9</f>
        <v>2296.7301103920818</v>
      </c>
      <c r="CK56" s="9">
        <f>(AK56*Conversions!R$14+'Federal Appliances'!BK56*Conversions!R$15)/Conversions!$B$9</f>
        <v>4491.0582413399297</v>
      </c>
      <c r="CL56" s="9">
        <f>(AL56*Conversions!S$14+'Federal Appliances'!BL56*Conversions!S$15)/Conversions!$B$9</f>
        <v>6582.9843928435475</v>
      </c>
      <c r="CM56" s="9">
        <f>(AM56*Conversions!T$14+'Federal Appliances'!BM56*Conversions!T$15)/Conversions!$B$9</f>
        <v>8484.7354396650153</v>
      </c>
      <c r="CN56" s="9">
        <f>(AN56*Conversions!U$14+'Federal Appliances'!BN56*Conversions!U$15)/Conversions!$B$9</f>
        <v>10240.197944423293</v>
      </c>
      <c r="CO56" s="9">
        <f>(AO56*Conversions!V$14+'Federal Appliances'!BO56*Conversions!V$15)/Conversions!$B$9</f>
        <v>11849.371907118384</v>
      </c>
      <c r="CP56" s="9">
        <f>(AP56*Conversions!W$14+'Federal Appliances'!BP56*Conversions!W$15)/Conversions!$B$9</f>
        <v>13312.25732775028</v>
      </c>
      <c r="CQ56" s="9">
        <f>(AQ56*Conversions!X$14+'Federal Appliances'!BQ56*Conversions!X$15)/Conversions!$B$9</f>
        <v>13531.690140845067</v>
      </c>
      <c r="CR56" s="9">
        <f>(AR56*Conversions!Y$14+'Federal Appliances'!BR56*Conversions!Y$15)/Conversions!$B$9</f>
        <v>12990.422535211263</v>
      </c>
      <c r="CS56" s="9">
        <f>(AS56*Conversions!Z$14+'Federal Appliances'!BS56*Conversions!Z$15)/Conversions!$B$9</f>
        <v>12449.154929577458</v>
      </c>
      <c r="CT56" s="9">
        <f>(AT56*Conversions!AA$14+'Federal Appliances'!BT56*Conversions!AA$15)/Conversions!$B$9</f>
        <v>11907.887323943656</v>
      </c>
      <c r="CU56" s="9">
        <f>(AU56*Conversions!AB$14+'Federal Appliances'!BU56*Conversions!AB$15)/Conversions!$B$9</f>
        <v>11366.619718309854</v>
      </c>
      <c r="CV56" s="9">
        <f>(AV56*Conversions!AC$14+'Federal Appliances'!BV56*Conversions!AC$15)/Conversions!$B$9</f>
        <v>10825.352112676048</v>
      </c>
      <c r="CW56" s="9">
        <f>(AW56*Conversions!AD$14+'Federal Appliances'!BW56*Conversions!AD$15)/Conversions!$B$9</f>
        <v>10284.084507042246</v>
      </c>
      <c r="CX56" s="9">
        <f>(AX56*Conversions!AE$14+'Federal Appliances'!BX56*Conversions!AE$15)/Conversions!$B$9</f>
        <v>9742.8169014084415</v>
      </c>
      <c r="CY56" s="9">
        <f>(AY56*Conversions!AF$14+'Federal Appliances'!BY56*Conversions!AF$15)/Conversions!$B$9</f>
        <v>9201.5492957746392</v>
      </c>
      <c r="CZ56" s="9">
        <f>(AZ56*Conversions!AG$14+'Federal Appliances'!BZ56*Conversions!AG$15)/Conversions!$B$9</f>
        <v>8660.2816901408332</v>
      </c>
      <c r="DA56" s="9">
        <f>(BA56*Conversions!AH$14+'Federal Appliances'!CA56*Conversions!AH$15)/Conversions!$B$9</f>
        <v>8119.0140845070309</v>
      </c>
      <c r="DB56" s="9">
        <f>(BB56*Conversions!AI$14+'Federal Appliances'!CB56*Conversions!AI$15)/Conversions!$B$9</f>
        <v>7577.7464788732286</v>
      </c>
      <c r="DC56" s="9">
        <f>(BC56*Conversions!AJ$14+'Federal Appliances'!CC56*Conversions!AJ$15)/Conversions!$B$9</f>
        <v>7036.4788732394263</v>
      </c>
      <c r="DD56" s="9">
        <f>(BD56*Conversions!AK$14+'Federal Appliances'!CD56*Conversions!AK$15)/Conversions!$B$9</f>
        <v>6495.2112676056231</v>
      </c>
      <c r="DE56" s="9">
        <f>(BE56*Conversions!AL$14+'Federal Appliances'!CE56*Conversions!AL$15)/Conversions!$B$9</f>
        <v>5953.9436619718208</v>
      </c>
      <c r="DF56" s="55">
        <f>(BF56*Conversions!AM$14+'Federal Appliances'!CF56*Conversions!AM$15)/Conversions!$B$9</f>
        <v>5412.6760563380267</v>
      </c>
    </row>
    <row r="57" spans="2:110">
      <c r="B57" s="25" t="s">
        <v>23</v>
      </c>
      <c r="C57" t="s">
        <v>211</v>
      </c>
      <c r="D57" s="21">
        <f t="shared" si="148"/>
        <v>2.1000000000000001E-2</v>
      </c>
      <c r="E57" s="5">
        <v>2026</v>
      </c>
      <c r="F57" s="49">
        <v>12</v>
      </c>
      <c r="G57" s="51">
        <f t="shared" si="7"/>
        <v>2038</v>
      </c>
      <c r="H57" s="7">
        <v>0</v>
      </c>
      <c r="I57" s="7">
        <v>0</v>
      </c>
      <c r="J57" s="7">
        <v>17.100000000000001</v>
      </c>
      <c r="K57" s="7">
        <v>234</v>
      </c>
      <c r="L57" s="7">
        <v>0</v>
      </c>
      <c r="M57" s="7">
        <v>0</v>
      </c>
      <c r="N57" s="7">
        <v>0</v>
      </c>
      <c r="O57" s="7">
        <v>21.7</v>
      </c>
      <c r="P57" s="7">
        <v>354</v>
      </c>
      <c r="Q57" s="7">
        <v>0</v>
      </c>
      <c r="R57" s="7">
        <v>0</v>
      </c>
      <c r="S57" s="7">
        <v>412</v>
      </c>
      <c r="T57" s="7">
        <v>6</v>
      </c>
      <c r="U57" s="7">
        <v>0</v>
      </c>
      <c r="V57" s="7">
        <v>0</v>
      </c>
      <c r="W57" s="7">
        <v>0</v>
      </c>
      <c r="X57" s="7">
        <v>0</v>
      </c>
      <c r="Y57" s="45">
        <f t="shared" si="8"/>
        <v>0</v>
      </c>
      <c r="Z57" s="45">
        <f t="shared" si="8"/>
        <v>0</v>
      </c>
      <c r="AA57" s="46">
        <f t="shared" si="9"/>
        <v>0</v>
      </c>
      <c r="AB57" s="46">
        <f t="shared" si="9"/>
        <v>0</v>
      </c>
      <c r="AC57" s="46">
        <f t="shared" si="9"/>
        <v>3.7693243008511373E-2</v>
      </c>
      <c r="AD57" s="46">
        <f t="shared" si="9"/>
        <v>4.8364620050823839E-3</v>
      </c>
      <c r="AE57" s="46">
        <f t="shared" si="9"/>
        <v>0</v>
      </c>
      <c r="AF57" s="46">
        <f t="shared" si="9"/>
        <v>0</v>
      </c>
      <c r="AG57" s="54">
        <f t="shared" si="10"/>
        <v>0</v>
      </c>
      <c r="AH57" s="9">
        <f t="shared" ref="AH57:AP57" si="235">IF($E57&gt;AH$11,0,IF($G57&lt;AH$11,$AQ57,AG57+($BF57/($F57))))</f>
        <v>0</v>
      </c>
      <c r="AI57" s="9">
        <f t="shared" si="235"/>
        <v>0</v>
      </c>
      <c r="AJ57" s="9">
        <f t="shared" si="235"/>
        <v>0</v>
      </c>
      <c r="AK57" s="9">
        <f t="shared" si="235"/>
        <v>0</v>
      </c>
      <c r="AL57" s="9">
        <f t="shared" si="235"/>
        <v>0</v>
      </c>
      <c r="AM57" s="9">
        <f t="shared" si="235"/>
        <v>0</v>
      </c>
      <c r="AN57" s="9">
        <f t="shared" si="235"/>
        <v>0</v>
      </c>
      <c r="AO57" s="9">
        <f t="shared" si="235"/>
        <v>0</v>
      </c>
      <c r="AP57" s="9">
        <f t="shared" si="235"/>
        <v>0</v>
      </c>
      <c r="AQ57" s="9">
        <f>IF(B57="No",0,D57*H57*Conversions!$B$4)</f>
        <v>0</v>
      </c>
      <c r="AR57" s="9">
        <f t="shared" si="210"/>
        <v>0</v>
      </c>
      <c r="AS57" s="9">
        <f t="shared" si="210"/>
        <v>0</v>
      </c>
      <c r="AT57" s="9">
        <f t="shared" ref="AT57:BE57" si="236">IF($AQ57=$BF57,$BF57,IF($G57&lt;AT$11,$BF57,IF(AS57+$BF57/$F57&gt;$BF57,$BF57,AS57+$BF57/$F57)))</f>
        <v>0</v>
      </c>
      <c r="AU57" s="9">
        <f t="shared" si="236"/>
        <v>0</v>
      </c>
      <c r="AV57" s="9">
        <f t="shared" si="236"/>
        <v>0</v>
      </c>
      <c r="AW57" s="9">
        <f t="shared" si="236"/>
        <v>0</v>
      </c>
      <c r="AX57" s="9">
        <f t="shared" si="236"/>
        <v>0</v>
      </c>
      <c r="AY57" s="9">
        <f t="shared" si="236"/>
        <v>0</v>
      </c>
      <c r="AZ57" s="9">
        <f t="shared" si="236"/>
        <v>0</v>
      </c>
      <c r="BA57" s="9">
        <f t="shared" si="236"/>
        <v>0</v>
      </c>
      <c r="BB57" s="9">
        <f t="shared" si="236"/>
        <v>0</v>
      </c>
      <c r="BC57" s="9">
        <f t="shared" si="236"/>
        <v>0</v>
      </c>
      <c r="BD57" s="9">
        <f t="shared" si="236"/>
        <v>0</v>
      </c>
      <c r="BE57" s="9">
        <f t="shared" si="236"/>
        <v>0</v>
      </c>
      <c r="BF57" s="55">
        <f>IF(B57="No",0,D57*M57*Conversions!$B$4)</f>
        <v>0</v>
      </c>
      <c r="BG57" s="54">
        <f t="shared" si="13"/>
        <v>0</v>
      </c>
      <c r="BH57" s="9">
        <f t="shared" ref="BH57:BP57" si="237">IF($E57&gt;BH$11,0,IF($G57&lt;BH$11,$BQ57,BG57+($CF57/($F57))))</f>
        <v>0</v>
      </c>
      <c r="BI57" s="9">
        <f t="shared" si="237"/>
        <v>0</v>
      </c>
      <c r="BJ57" s="9">
        <f t="shared" si="237"/>
        <v>0</v>
      </c>
      <c r="BK57" s="9">
        <f t="shared" si="237"/>
        <v>0</v>
      </c>
      <c r="BL57" s="9">
        <f t="shared" si="237"/>
        <v>0</v>
      </c>
      <c r="BM57" s="9">
        <f t="shared" si="237"/>
        <v>0</v>
      </c>
      <c r="BN57" s="9">
        <f t="shared" si="237"/>
        <v>0</v>
      </c>
      <c r="BO57" s="9">
        <f t="shared" si="237"/>
        <v>0</v>
      </c>
      <c r="BP57" s="9">
        <f t="shared" si="237"/>
        <v>0</v>
      </c>
      <c r="BQ57" s="9">
        <f>IF(B57="No",0,D57*I57*Conversions!$B$8)</f>
        <v>0</v>
      </c>
      <c r="BR57" s="9">
        <f t="shared" ref="BR57:BS57" si="238">IF($BQ57=$CF57,$CF57,IF($G57&lt;BR$11,$CF57,IF(BQ57+$CF57/$F57&gt;$CF57,$CF57,BQ57+$CF57/$F57)))</f>
        <v>0</v>
      </c>
      <c r="BS57" s="9">
        <f t="shared" si="238"/>
        <v>0</v>
      </c>
      <c r="BT57" s="9">
        <f t="shared" ref="BT57:CE57" si="239">IF($BQ57=$CF57,$CF57,IF($G57&lt;BT$11,$CF57,IF(BS57+$CF57/$F57&gt;$CF57,$CF57,BS57+$CF57/$F57)))</f>
        <v>0</v>
      </c>
      <c r="BU57" s="9">
        <f t="shared" si="239"/>
        <v>0</v>
      </c>
      <c r="BV57" s="9">
        <f t="shared" si="239"/>
        <v>0</v>
      </c>
      <c r="BW57" s="9">
        <f t="shared" si="239"/>
        <v>0</v>
      </c>
      <c r="BX57" s="9">
        <f t="shared" si="239"/>
        <v>0</v>
      </c>
      <c r="BY57" s="9">
        <f t="shared" si="239"/>
        <v>0</v>
      </c>
      <c r="BZ57" s="9">
        <f t="shared" si="239"/>
        <v>0</v>
      </c>
      <c r="CA57" s="9">
        <f t="shared" si="239"/>
        <v>0</v>
      </c>
      <c r="CB57" s="9">
        <f t="shared" si="239"/>
        <v>0</v>
      </c>
      <c r="CC57" s="9">
        <f t="shared" si="239"/>
        <v>0</v>
      </c>
      <c r="CD57" s="9">
        <f t="shared" si="239"/>
        <v>0</v>
      </c>
      <c r="CE57" s="9">
        <f t="shared" si="239"/>
        <v>0</v>
      </c>
      <c r="CF57" s="55">
        <f>IF(B57="No",0,D57*N57*Conversions!$B$8)</f>
        <v>0</v>
      </c>
      <c r="CG57" s="54">
        <f>(AG57*Conversions!N$14+'Federal Appliances'!BG57*Conversions!N$15)/Conversions!$B$9</f>
        <v>0</v>
      </c>
      <c r="CH57" s="9">
        <f>(AH57*Conversions!O$14+'Federal Appliances'!BH57*Conversions!O$15)/Conversions!$B$9</f>
        <v>0</v>
      </c>
      <c r="CI57" s="9">
        <f>(AI57*Conversions!P$14+'Federal Appliances'!BI57*Conversions!P$15)/Conversions!$B$9</f>
        <v>0</v>
      </c>
      <c r="CJ57" s="9">
        <f>(AJ57*Conversions!Q$14+'Federal Appliances'!BJ57*Conversions!Q$15)/Conversions!$B$9</f>
        <v>0</v>
      </c>
      <c r="CK57" s="9">
        <f>(AK57*Conversions!R$14+'Federal Appliances'!BK57*Conversions!R$15)/Conversions!$B$9</f>
        <v>0</v>
      </c>
      <c r="CL57" s="9">
        <f>(AL57*Conversions!S$14+'Federal Appliances'!BL57*Conversions!S$15)/Conversions!$B$9</f>
        <v>0</v>
      </c>
      <c r="CM57" s="9">
        <f>(AM57*Conversions!T$14+'Federal Appliances'!BM57*Conversions!T$15)/Conversions!$B$9</f>
        <v>0</v>
      </c>
      <c r="CN57" s="9">
        <f>(AN57*Conversions!U$14+'Federal Appliances'!BN57*Conversions!U$15)/Conversions!$B$9</f>
        <v>0</v>
      </c>
      <c r="CO57" s="9">
        <f>(AO57*Conversions!V$14+'Federal Appliances'!BO57*Conversions!V$15)/Conversions!$B$9</f>
        <v>0</v>
      </c>
      <c r="CP57" s="9">
        <f>(AP57*Conversions!W$14+'Federal Appliances'!BP57*Conversions!W$15)/Conversions!$B$9</f>
        <v>0</v>
      </c>
      <c r="CQ57" s="9">
        <f>(AQ57*Conversions!X$14+'Federal Appliances'!BQ57*Conversions!X$15)/Conversions!$B$9</f>
        <v>0</v>
      </c>
      <c r="CR57" s="9">
        <f>(AR57*Conversions!Y$14+'Federal Appliances'!BR57*Conversions!Y$15)/Conversions!$B$9</f>
        <v>0</v>
      </c>
      <c r="CS57" s="9">
        <f>(AS57*Conversions!Z$14+'Federal Appliances'!BS57*Conversions!Z$15)/Conversions!$B$9</f>
        <v>0</v>
      </c>
      <c r="CT57" s="9">
        <f>(AT57*Conversions!AA$14+'Federal Appliances'!BT57*Conversions!AA$15)/Conversions!$B$9</f>
        <v>0</v>
      </c>
      <c r="CU57" s="9">
        <f>(AU57*Conversions!AB$14+'Federal Appliances'!BU57*Conversions!AB$15)/Conversions!$B$9</f>
        <v>0</v>
      </c>
      <c r="CV57" s="9">
        <f>(AV57*Conversions!AC$14+'Federal Appliances'!BV57*Conversions!AC$15)/Conversions!$B$9</f>
        <v>0</v>
      </c>
      <c r="CW57" s="9">
        <f>(AW57*Conversions!AD$14+'Federal Appliances'!BW57*Conversions!AD$15)/Conversions!$B$9</f>
        <v>0</v>
      </c>
      <c r="CX57" s="9">
        <f>(AX57*Conversions!AE$14+'Federal Appliances'!BX57*Conversions!AE$15)/Conversions!$B$9</f>
        <v>0</v>
      </c>
      <c r="CY57" s="9">
        <f>(AY57*Conversions!AF$14+'Federal Appliances'!BY57*Conversions!AF$15)/Conversions!$B$9</f>
        <v>0</v>
      </c>
      <c r="CZ57" s="9">
        <f>(AZ57*Conversions!AG$14+'Federal Appliances'!BZ57*Conversions!AG$15)/Conversions!$B$9</f>
        <v>0</v>
      </c>
      <c r="DA57" s="9">
        <f>(BA57*Conversions!AH$14+'Federal Appliances'!CA57*Conversions!AH$15)/Conversions!$B$9</f>
        <v>0</v>
      </c>
      <c r="DB57" s="9">
        <f>(BB57*Conversions!AI$14+'Federal Appliances'!CB57*Conversions!AI$15)/Conversions!$B$9</f>
        <v>0</v>
      </c>
      <c r="DC57" s="9">
        <f>(BC57*Conversions!AJ$14+'Federal Appliances'!CC57*Conversions!AJ$15)/Conversions!$B$9</f>
        <v>0</v>
      </c>
      <c r="DD57" s="9">
        <f>(BD57*Conversions!AK$14+'Federal Appliances'!CD57*Conversions!AK$15)/Conversions!$B$9</f>
        <v>0</v>
      </c>
      <c r="DE57" s="9">
        <f>(BE57*Conversions!AL$14+'Federal Appliances'!CE57*Conversions!AL$15)/Conversions!$B$9</f>
        <v>0</v>
      </c>
      <c r="DF57" s="55">
        <f>(BF57*Conversions!AM$14+'Federal Appliances'!CF57*Conversions!AM$15)/Conversions!$B$9</f>
        <v>0</v>
      </c>
    </row>
    <row r="58" spans="2:110" ht="17.100000000000001" thickBot="1">
      <c r="B58" s="25" t="s">
        <v>23</v>
      </c>
      <c r="C58" t="s">
        <v>212</v>
      </c>
      <c r="D58" s="21">
        <f t="shared" si="148"/>
        <v>2.1000000000000001E-2</v>
      </c>
      <c r="E58" s="5">
        <v>2026</v>
      </c>
      <c r="F58" s="49">
        <v>19</v>
      </c>
      <c r="G58" s="51">
        <f t="shared" si="7"/>
        <v>2045</v>
      </c>
      <c r="H58" s="7">
        <v>2</v>
      </c>
      <c r="I58" s="7">
        <v>0</v>
      </c>
      <c r="J58" s="7">
        <v>0</v>
      </c>
      <c r="K58" s="7">
        <v>204</v>
      </c>
      <c r="L58" s="7">
        <v>0.8</v>
      </c>
      <c r="M58" s="7">
        <v>4</v>
      </c>
      <c r="N58" s="7">
        <v>0</v>
      </c>
      <c r="O58" s="7">
        <v>0</v>
      </c>
      <c r="P58" s="7">
        <v>387</v>
      </c>
      <c r="Q58" s="7">
        <v>1.6</v>
      </c>
      <c r="R58" s="7">
        <v>0.5</v>
      </c>
      <c r="S58" s="7">
        <v>0</v>
      </c>
      <c r="T58" s="7">
        <v>6.2</v>
      </c>
      <c r="U58" s="7">
        <v>0.1</v>
      </c>
      <c r="V58" s="7">
        <v>0.3</v>
      </c>
      <c r="W58" s="7">
        <v>6.3</v>
      </c>
      <c r="X58" s="7">
        <v>18.5</v>
      </c>
      <c r="Y58" s="45">
        <f t="shared" si="8"/>
        <v>4.1360294117647077E-3</v>
      </c>
      <c r="Z58" s="45">
        <f t="shared" si="8"/>
        <v>6.1054090624071819E-3</v>
      </c>
      <c r="AA58" s="46">
        <f t="shared" si="9"/>
        <v>8.3892617449664447E-3</v>
      </c>
      <c r="AB58" s="46">
        <f t="shared" si="9"/>
        <v>0</v>
      </c>
      <c r="AC58" s="46">
        <f t="shared" si="9"/>
        <v>0</v>
      </c>
      <c r="AD58" s="46">
        <f t="shared" si="9"/>
        <v>5.2873186326748093E-3</v>
      </c>
      <c r="AE58" s="46">
        <f t="shared" si="9"/>
        <v>1.3634426927993182E-2</v>
      </c>
      <c r="AF58" s="46">
        <f t="shared" si="9"/>
        <v>6.218905472636818E-3</v>
      </c>
      <c r="AG58" s="56">
        <f t="shared" si="10"/>
        <v>0</v>
      </c>
      <c r="AH58" s="57">
        <f t="shared" ref="AH58:AP58" si="240">IF($E58&gt;AH$11,0,IF($G58&lt;AH$11,$AQ58,AG58+($BF58/($F58))))</f>
        <v>4421052.6315789474</v>
      </c>
      <c r="AI58" s="57">
        <f t="shared" si="240"/>
        <v>8842105.2631578948</v>
      </c>
      <c r="AJ58" s="57">
        <f t="shared" si="240"/>
        <v>13263157.894736841</v>
      </c>
      <c r="AK58" s="57">
        <f t="shared" si="240"/>
        <v>17684210.52631579</v>
      </c>
      <c r="AL58" s="57">
        <f t="shared" si="240"/>
        <v>22105263.157894738</v>
      </c>
      <c r="AM58" s="57">
        <f t="shared" si="240"/>
        <v>26526315.789473686</v>
      </c>
      <c r="AN58" s="57">
        <f t="shared" si="240"/>
        <v>30947368.421052635</v>
      </c>
      <c r="AO58" s="57">
        <f t="shared" si="240"/>
        <v>35368421.052631579</v>
      </c>
      <c r="AP58" s="57">
        <f t="shared" si="240"/>
        <v>39789473.684210524</v>
      </c>
      <c r="AQ58" s="57">
        <f>IF(B58="No",0,D58*H58*Conversions!$B$4)</f>
        <v>42000000</v>
      </c>
      <c r="AR58" s="57">
        <f t="shared" si="210"/>
        <v>46421052.631578945</v>
      </c>
      <c r="AS58" s="57">
        <f t="shared" si="210"/>
        <v>50842105.263157889</v>
      </c>
      <c r="AT58" s="57">
        <f t="shared" ref="AT58:BE58" si="241">IF($AQ58=$BF58,$BF58,IF($G58&lt;AT$11,$BF58,IF(AS58+$BF58/$F58&gt;$BF58,$BF58,AS58+$BF58/$F58)))</f>
        <v>55263157.894736834</v>
      </c>
      <c r="AU58" s="57">
        <f t="shared" si="241"/>
        <v>59684210.526315778</v>
      </c>
      <c r="AV58" s="57">
        <f t="shared" si="241"/>
        <v>64105263.157894723</v>
      </c>
      <c r="AW58" s="57">
        <f t="shared" si="241"/>
        <v>68526315.789473668</v>
      </c>
      <c r="AX58" s="57">
        <f t="shared" si="241"/>
        <v>72947368.42105262</v>
      </c>
      <c r="AY58" s="57">
        <f t="shared" si="241"/>
        <v>77368421.052631572</v>
      </c>
      <c r="AZ58" s="57">
        <f t="shared" si="241"/>
        <v>81789473.684210524</v>
      </c>
      <c r="BA58" s="57">
        <f t="shared" si="241"/>
        <v>84000000</v>
      </c>
      <c r="BB58" s="57">
        <f t="shared" si="241"/>
        <v>84000000</v>
      </c>
      <c r="BC58" s="57">
        <f t="shared" si="241"/>
        <v>84000000</v>
      </c>
      <c r="BD58" s="57">
        <f t="shared" si="241"/>
        <v>84000000</v>
      </c>
      <c r="BE58" s="57">
        <f t="shared" si="241"/>
        <v>84000000</v>
      </c>
      <c r="BF58" s="58">
        <f>IF(B58="No",0,D58*M58*Conversions!$B$4)</f>
        <v>84000000</v>
      </c>
      <c r="BG58" s="56">
        <f t="shared" si="13"/>
        <v>0</v>
      </c>
      <c r="BH58" s="57">
        <f t="shared" ref="BH58:BP58" si="242">IF($E58&gt;BH$11,0,IF($G58&lt;BH$11,$BQ58,BG58+($CF58/($F58))))</f>
        <v>0</v>
      </c>
      <c r="BI58" s="57">
        <f t="shared" si="242"/>
        <v>0</v>
      </c>
      <c r="BJ58" s="57">
        <f t="shared" si="242"/>
        <v>0</v>
      </c>
      <c r="BK58" s="57">
        <f t="shared" si="242"/>
        <v>0</v>
      </c>
      <c r="BL58" s="57">
        <f t="shared" si="242"/>
        <v>0</v>
      </c>
      <c r="BM58" s="57">
        <f t="shared" si="242"/>
        <v>0</v>
      </c>
      <c r="BN58" s="57">
        <f t="shared" si="242"/>
        <v>0</v>
      </c>
      <c r="BO58" s="57">
        <f t="shared" si="242"/>
        <v>0</v>
      </c>
      <c r="BP58" s="57">
        <f t="shared" si="242"/>
        <v>0</v>
      </c>
      <c r="BQ58" s="57">
        <f>IF(B58="No",0,D58*I58*Conversions!$B$8)</f>
        <v>0</v>
      </c>
      <c r="BR58" s="57">
        <f t="shared" ref="BR58:BS58" si="243">IF($BQ58=$CF58,$CF58,IF($G58&lt;BR$11,$CF58,IF(BQ58+$CF58/$F58&gt;$CF58,$CF58,BQ58+$CF58/$F58)))</f>
        <v>0</v>
      </c>
      <c r="BS58" s="57">
        <f t="shared" si="243"/>
        <v>0</v>
      </c>
      <c r="BT58" s="57">
        <f t="shared" ref="BT58:CE58" si="244">IF($BQ58=$CF58,$CF58,IF($G58&lt;BT$11,$CF58,IF(BS58+$CF58/$F58&gt;$CF58,$CF58,BS58+$CF58/$F58)))</f>
        <v>0</v>
      </c>
      <c r="BU58" s="57">
        <f t="shared" si="244"/>
        <v>0</v>
      </c>
      <c r="BV58" s="57">
        <f t="shared" si="244"/>
        <v>0</v>
      </c>
      <c r="BW58" s="57">
        <f t="shared" si="244"/>
        <v>0</v>
      </c>
      <c r="BX58" s="57">
        <f t="shared" si="244"/>
        <v>0</v>
      </c>
      <c r="BY58" s="57">
        <f t="shared" si="244"/>
        <v>0</v>
      </c>
      <c r="BZ58" s="57">
        <f t="shared" si="244"/>
        <v>0</v>
      </c>
      <c r="CA58" s="57">
        <f t="shared" si="244"/>
        <v>0</v>
      </c>
      <c r="CB58" s="57">
        <f t="shared" si="244"/>
        <v>0</v>
      </c>
      <c r="CC58" s="57">
        <f t="shared" si="244"/>
        <v>0</v>
      </c>
      <c r="CD58" s="57">
        <f t="shared" si="244"/>
        <v>0</v>
      </c>
      <c r="CE58" s="57">
        <f t="shared" si="244"/>
        <v>0</v>
      </c>
      <c r="CF58" s="58">
        <f>IF(B58="No",0,D58*N58*Conversions!$B$8)</f>
        <v>0</v>
      </c>
      <c r="CG58" s="56">
        <f>(AG58*Conversions!N$14+'Federal Appliances'!BG58*Conversions!N$15)/Conversions!$B$9</f>
        <v>0</v>
      </c>
      <c r="CH58" s="57">
        <f>(AH58*Conversions!O$14+'Federal Appliances'!BH58*Conversions!O$15)/Conversions!$B$9</f>
        <v>2491.730170496664</v>
      </c>
      <c r="CI58" s="57">
        <f>(AI58*Conversions!P$14+'Federal Appliances'!BI58*Conversions!P$15)/Conversions!$B$9</f>
        <v>4877.1060044477381</v>
      </c>
      <c r="CJ58" s="57">
        <f>(AJ58*Conversions!Q$14+'Federal Appliances'!BJ58*Conversions!Q$15)/Conversions!$B$9</f>
        <v>7156.1275018532224</v>
      </c>
      <c r="CK58" s="57">
        <f>(AK58*Conversions!R$14+'Federal Appliances'!BK58*Conversions!R$15)/Conversions!$B$9</f>
        <v>9328.7946627131187</v>
      </c>
      <c r="CL58" s="57">
        <f>(AL58*Conversions!S$14+'Federal Appliances'!BL58*Conversions!S$15)/Conversions!$B$9</f>
        <v>11395.107487027428</v>
      </c>
      <c r="CM58" s="57">
        <f>(AM58*Conversions!T$14+'Federal Appliances'!BM58*Conversions!T$15)/Conversions!$B$9</f>
        <v>13218.324684951816</v>
      </c>
      <c r="CN58" s="57">
        <f>(AN58*Conversions!U$14+'Federal Appliances'!BN58*Conversions!U$15)/Conversions!$B$9</f>
        <v>14889.607116382505</v>
      </c>
      <c r="CO58" s="57">
        <f>(AO58*Conversions!V$14+'Federal Appliances'!BO58*Conversions!V$15)/Conversions!$B$9</f>
        <v>16408.954781319495</v>
      </c>
      <c r="CP58" s="57">
        <f>(AP58*Conversions!W$14+'Federal Appliances'!BP58*Conversions!W$15)/Conversions!$B$9</f>
        <v>17776.367679762781</v>
      </c>
      <c r="CQ58" s="57">
        <f>(AQ58*Conversions!X$14+'Federal Appliances'!BQ58*Conversions!X$15)/Conversions!$B$9</f>
        <v>18042.253521126753</v>
      </c>
      <c r="CR58" s="57">
        <f>(AR58*Conversions!Y$14+'Federal Appliances'!BR58*Conversions!Y$15)/Conversions!$B$9</f>
        <v>19143.780578206071</v>
      </c>
      <c r="CS58" s="57">
        <f>(AS58*Conversions!Z$14+'Federal Appliances'!BS58*Conversions!Z$15)/Conversions!$B$9</f>
        <v>20093.372868791688</v>
      </c>
      <c r="CT58" s="57">
        <f>(AT58*Conversions!AA$14+'Federal Appliances'!BT58*Conversions!AA$15)/Conversions!$B$9</f>
        <v>20891.030392883604</v>
      </c>
      <c r="CU58" s="57">
        <f>(AU58*Conversions!AB$14+'Federal Appliances'!BU58*Conversions!AB$15)/Conversions!$B$9</f>
        <v>21536.753150481822</v>
      </c>
      <c r="CV58" s="57">
        <f>(AV58*Conversions!AC$14+'Federal Appliances'!BV58*Conversions!AC$15)/Conversions!$B$9</f>
        <v>22030.541141586342</v>
      </c>
      <c r="CW58" s="57">
        <f>(AW58*Conversions!AD$14+'Federal Appliances'!BW58*Conversions!AD$15)/Conversions!$B$9</f>
        <v>22372.394366197161</v>
      </c>
      <c r="CX58" s="57">
        <f>(AX58*Conversions!AE$14+'Federal Appliances'!BX58*Conversions!AE$15)/Conversions!$B$9</f>
        <v>22562.312824314282</v>
      </c>
      <c r="CY58" s="57">
        <f>(AY58*Conversions!AF$14+'Federal Appliances'!BY58*Conversions!AF$15)/Conversions!$B$9</f>
        <v>22600.296515937705</v>
      </c>
      <c r="CZ58" s="57">
        <f>(AZ58*Conversions!AG$14+'Federal Appliances'!BZ58*Conversions!AG$15)/Conversions!$B$9</f>
        <v>22486.345441067431</v>
      </c>
      <c r="DA58" s="57">
        <f>(BA58*Conversions!AH$14+'Federal Appliances'!CA58*Conversions!AH$15)/Conversions!$B$9</f>
        <v>21650.704225352081</v>
      </c>
      <c r="DB58" s="57">
        <f>(BB58*Conversions!AI$14+'Federal Appliances'!CB58*Conversions!AI$15)/Conversions!$B$9</f>
        <v>20207.323943661944</v>
      </c>
      <c r="DC58" s="57">
        <f>(BC58*Conversions!AJ$14+'Federal Appliances'!CC58*Conversions!AJ$15)/Conversions!$B$9</f>
        <v>18763.943661971804</v>
      </c>
      <c r="DD58" s="57">
        <f>(BD58*Conversions!AK$14+'Federal Appliances'!CD58*Conversions!AK$15)/Conversions!$B$9</f>
        <v>17320.563380281663</v>
      </c>
      <c r="DE58" s="57">
        <f>(BE58*Conversions!AL$14+'Federal Appliances'!CE58*Conversions!AL$15)/Conversions!$B$9</f>
        <v>15877.183098591524</v>
      </c>
      <c r="DF58" s="58">
        <f>(BF58*Conversions!AM$14+'Federal Appliances'!CF58*Conversions!AM$15)/Conversions!$B$9</f>
        <v>14433.802816901407</v>
      </c>
    </row>
    <row r="59" spans="2:110">
      <c r="B59" s="11"/>
      <c r="C59" s="11" t="s">
        <v>213</v>
      </c>
      <c r="D59" s="11"/>
      <c r="E59" s="11"/>
      <c r="F59" s="11"/>
      <c r="G59" s="11"/>
      <c r="H59" s="44">
        <f>SUM(H12:H58)</f>
        <v>266.29999999999995</v>
      </c>
      <c r="I59" s="44">
        <f t="shared" ref="I59:X59" si="245">SUM(I12:I58)</f>
        <v>464.99999999999994</v>
      </c>
      <c r="J59" s="44">
        <f t="shared" si="245"/>
        <v>465.1</v>
      </c>
      <c r="K59" s="44">
        <f t="shared" si="245"/>
        <v>42901</v>
      </c>
      <c r="L59" s="44">
        <f t="shared" si="245"/>
        <v>58.580000000000005</v>
      </c>
      <c r="M59" s="44">
        <f t="shared" si="245"/>
        <v>476.7999999999999</v>
      </c>
      <c r="N59" s="44">
        <f t="shared" si="245"/>
        <v>912.90000000000009</v>
      </c>
      <c r="O59" s="44">
        <f t="shared" si="245"/>
        <v>575.70000000000005</v>
      </c>
      <c r="P59" s="44">
        <f t="shared" si="245"/>
        <v>73194</v>
      </c>
      <c r="Q59" s="44">
        <f t="shared" si="245"/>
        <v>117.35000000000001</v>
      </c>
      <c r="R59" s="44">
        <f t="shared" si="245"/>
        <v>80.399999999999977</v>
      </c>
      <c r="S59" s="44">
        <f t="shared" si="245"/>
        <v>10687</v>
      </c>
      <c r="T59" s="44">
        <f t="shared" si="245"/>
        <v>1183.6999999999998</v>
      </c>
      <c r="U59" s="44">
        <f t="shared" si="245"/>
        <v>26.200000000000006</v>
      </c>
      <c r="V59" s="44">
        <f t="shared" si="245"/>
        <v>48.28</v>
      </c>
      <c r="W59" s="44">
        <f t="shared" si="245"/>
        <v>1523.1999999999994</v>
      </c>
      <c r="X59" s="44">
        <f t="shared" si="245"/>
        <v>3030.1</v>
      </c>
      <c r="Y59" s="45">
        <f t="shared" si="8"/>
        <v>1</v>
      </c>
      <c r="Z59" s="45">
        <f t="shared" si="8"/>
        <v>1</v>
      </c>
      <c r="AA59" s="46">
        <f t="shared" si="9"/>
        <v>1</v>
      </c>
      <c r="AB59" s="46">
        <f t="shared" si="9"/>
        <v>1</v>
      </c>
      <c r="AC59" s="46">
        <f t="shared" si="9"/>
        <v>1</v>
      </c>
      <c r="AD59" s="46">
        <f t="shared" si="9"/>
        <v>1</v>
      </c>
      <c r="AE59" s="46">
        <f t="shared" si="9"/>
        <v>1</v>
      </c>
      <c r="AF59" s="46">
        <f t="shared" si="9"/>
        <v>1</v>
      </c>
      <c r="AG59" s="66">
        <f>SUMIF($B$12:$B$58,"Yes",AG12:AG58)</f>
        <v>94847213.651845247</v>
      </c>
      <c r="AH59" s="66">
        <f t="shared" ref="AH59:AI59" si="246">SUMIF($B$12:$B$58,"Yes",AH12:AH58)</f>
        <v>416256698.66294527</v>
      </c>
      <c r="AI59" s="66">
        <f t="shared" si="246"/>
        <v>747043431.82935667</v>
      </c>
      <c r="AJ59" s="66">
        <f>SUMIF($B$12:$B$58,"Yes",AJ12:AJ58)</f>
        <v>1390696738.0570219</v>
      </c>
      <c r="AK59" s="66">
        <f t="shared" ref="AK59" si="247">SUMIF($B$12:$B$58,"Yes",AK12:AK58)</f>
        <v>2099817473.5970941</v>
      </c>
      <c r="AL59" s="66">
        <f t="shared" ref="AL59:AM59" si="248">SUMIF($B$12:$B$58,"Yes",AL12:AL58)</f>
        <v>2693031880.4482303</v>
      </c>
      <c r="AM59" s="66">
        <f t="shared" si="248"/>
        <v>3341195703.854444</v>
      </c>
      <c r="AN59" s="66">
        <f t="shared" ref="AN59" si="249">SUMIF($B$12:$B$58,"Yes",AN12:AN58)</f>
        <v>3822859527.2606573</v>
      </c>
      <c r="AO59" s="66">
        <f t="shared" ref="AO59:AP59" si="250">SUMIF($B$12:$B$58,"Yes",AO12:AO58)</f>
        <v>4398210850.6668711</v>
      </c>
      <c r="AP59" s="66">
        <f t="shared" si="250"/>
        <v>4973562174.0730867</v>
      </c>
      <c r="AQ59" s="66">
        <f t="shared" ref="AQ59" si="251">SUMIF($B$12:$B$58,"Yes",AQ12:AQ58)</f>
        <v>5413000000</v>
      </c>
      <c r="AR59" s="66">
        <f t="shared" ref="AR59:AS59" si="252">SUMIF($B$12:$B$58,"Yes",AR12:AR58)</f>
        <v>5943104554.3785124</v>
      </c>
      <c r="AS59" s="66">
        <f t="shared" si="252"/>
        <v>6403651569.645257</v>
      </c>
      <c r="AT59" s="66">
        <f t="shared" ref="AT59" si="253">SUMIF($B$12:$B$58,"Yes",AT12:AT58)</f>
        <v>6857745560.4589787</v>
      </c>
      <c r="AU59" s="66">
        <f t="shared" ref="AU59:AV59" si="254">SUMIF($B$12:$B$58,"Yes",AU12:AU58)</f>
        <v>7307009362.5934553</v>
      </c>
      <c r="AV59" s="66">
        <f t="shared" si="254"/>
        <v>7749818233.1062727</v>
      </c>
      <c r="AW59" s="66">
        <f t="shared" ref="AW59" si="255">SUMIF($B$12:$B$58,"Yes",AW12:AW58)</f>
        <v>8102800348.6317425</v>
      </c>
      <c r="AX59" s="66">
        <f t="shared" ref="AX59:AY59" si="256">SUMIF($B$12:$B$58,"Yes",AX12:AX58)</f>
        <v>8314917139.6030426</v>
      </c>
      <c r="AY59" s="66">
        <f t="shared" si="256"/>
        <v>8497088172.4239197</v>
      </c>
      <c r="AZ59" s="66">
        <f t="shared" ref="AZ59" si="257">SUMIF($B$12:$B$58,"Yes",AZ12:AZ58)</f>
        <v>8649321423.035965</v>
      </c>
      <c r="BA59" s="66">
        <f t="shared" ref="BA59:BB59" si="258">SUMIF($B$12:$B$58,"Yes",BA12:BA58)</f>
        <v>8792928433.9444141</v>
      </c>
      <c r="BB59" s="66">
        <f t="shared" si="258"/>
        <v>8934324918.537075</v>
      </c>
      <c r="BC59" s="66">
        <f t="shared" ref="BC59" si="259">SUMIF($B$12:$B$58,"Yes",BC12:BC58)</f>
        <v>9075721403.1297359</v>
      </c>
      <c r="BD59" s="66">
        <f t="shared" ref="BD59:BE59" si="260">SUMIF($B$12:$B$58,"Yes",BD12:BD58)</f>
        <v>9217117887.7223969</v>
      </c>
      <c r="BE59" s="66">
        <f t="shared" si="260"/>
        <v>9348947018.2123795</v>
      </c>
      <c r="BF59" s="66">
        <f t="shared" ref="BF59" si="261">SUMIF($B$12:$B$58,"Yes",BF12:BF58)</f>
        <v>9718300000</v>
      </c>
      <c r="BG59" s="66">
        <f t="shared" ref="BG59:BH59" si="262">SUMIF($B$12:$B$58,"Yes",BG12:BG58)</f>
        <v>83679.389312977102</v>
      </c>
      <c r="BH59" s="66">
        <f t="shared" si="262"/>
        <v>420050.44042912562</v>
      </c>
      <c r="BI59" s="66">
        <f t="shared" ref="BI59" si="263">SUMIF($B$12:$B$58,"Yes",BI12:BI58)</f>
        <v>1056142.4217778323</v>
      </c>
      <c r="BJ59" s="66">
        <f t="shared" ref="BJ59:BK59" si="264">SUMIF($B$12:$B$58,"Yes",BJ12:BJ58)</f>
        <v>2036648.8201560506</v>
      </c>
      <c r="BK59" s="66">
        <f t="shared" si="264"/>
        <v>3168223.5284386612</v>
      </c>
      <c r="BL59" s="66">
        <f t="shared" ref="BL59" si="265">SUMIF($B$12:$B$58,"Yes",BL12:BL58)</f>
        <v>4299798.2367212716</v>
      </c>
      <c r="BM59" s="66">
        <f t="shared" ref="BM59:BN59" si="266">SUMIF($B$12:$B$58,"Yes",BM12:BM58)</f>
        <v>5431372.945003883</v>
      </c>
      <c r="BN59" s="66">
        <f t="shared" si="266"/>
        <v>6562947.6532864943</v>
      </c>
      <c r="BO59" s="66">
        <f t="shared" ref="BO59" si="267">SUMIF($B$12:$B$58,"Yes",BO12:BO58)</f>
        <v>7694522.3615691038</v>
      </c>
      <c r="BP59" s="66">
        <f t="shared" ref="BP59:BQ59" si="268">SUMIF($B$12:$B$58,"Yes",BP12:BP58)</f>
        <v>8826097.0698517151</v>
      </c>
      <c r="BQ59" s="66">
        <f t="shared" si="268"/>
        <v>9379200</v>
      </c>
      <c r="BR59" s="66">
        <f t="shared" ref="BR59" si="269">SUMIF($B$12:$B$58,"Yes",BR12:BR58)</f>
        <v>10248253.953565631</v>
      </c>
      <c r="BS59" s="66">
        <f t="shared" ref="BS59:BT59" si="270">SUMIF($B$12:$B$58,"Yes",BS12:BS58)</f>
        <v>11199860.437549174</v>
      </c>
      <c r="BT59" s="66">
        <f t="shared" si="270"/>
        <v>12108224.186498038</v>
      </c>
      <c r="BU59" s="66">
        <f t="shared" ref="BU59" si="271">SUMIF($B$12:$B$58,"Yes",BU12:BU58)</f>
        <v>12958163.304834081</v>
      </c>
      <c r="BV59" s="66">
        <f t="shared" ref="BV59:BW59" si="272">SUMIF($B$12:$B$58,"Yes",BV12:BV58)</f>
        <v>13785576.925355649</v>
      </c>
      <c r="BW59" s="66">
        <f t="shared" si="272"/>
        <v>14535539.214406613</v>
      </c>
      <c r="BX59" s="66">
        <f t="shared" ref="BX59" si="273">SUMIF($B$12:$B$58,"Yes",BX12:BX58)</f>
        <v>14989615.875927214</v>
      </c>
      <c r="BY59" s="66">
        <f t="shared" ref="BY59:BZ59" si="274">SUMIF($B$12:$B$58,"Yes",BY12:BY58)</f>
        <v>15428459.204114476</v>
      </c>
      <c r="BZ59" s="66">
        <f t="shared" si="274"/>
        <v>15865569.19896841</v>
      </c>
      <c r="CA59" s="66">
        <f t="shared" ref="CA59" si="275">SUMIF($B$12:$B$58,"Yes",CA12:CA58)</f>
        <v>16302679.193822341</v>
      </c>
      <c r="CB59" s="66">
        <f t="shared" ref="CB59:CC59" si="276">SUMIF($B$12:$B$58,"Yes",CB12:CB58)</f>
        <v>16739789.188676273</v>
      </c>
      <c r="CC59" s="66">
        <f t="shared" si="276"/>
        <v>17176899.183530208</v>
      </c>
      <c r="CD59" s="66">
        <f t="shared" ref="CD59" si="277">SUMIF($B$12:$B$58,"Yes",CD12:CD58)</f>
        <v>17613637.085360877</v>
      </c>
      <c r="CE59" s="66">
        <f t="shared" ref="CE59:CF59" si="278">SUMIF($B$12:$B$58,"Yes",CE12:CE58)</f>
        <v>17751026.149982255</v>
      </c>
      <c r="CF59" s="66">
        <f t="shared" si="278"/>
        <v>18437900</v>
      </c>
      <c r="CG59" s="66">
        <f t="shared" ref="CG59" si="279">SUMIF($B$12:$B$58,"Yes",CG12:CG58)</f>
        <v>59492.506555807966</v>
      </c>
      <c r="CH59" s="66">
        <f t="shared" ref="CH59:CI59" si="280">SUMIF($B$12:$B$58,"Yes",CH12:CH58)</f>
        <v>259177.57123970118</v>
      </c>
      <c r="CI59" s="66">
        <f t="shared" si="280"/>
        <v>473836.65388951387</v>
      </c>
      <c r="CJ59" s="66">
        <f t="shared" ref="CJ59" si="281">SUMIF($B$12:$B$58,"Yes",CJ12:CJ58)</f>
        <v>869493.401633895</v>
      </c>
      <c r="CK59" s="66">
        <f t="shared" ref="CK59:CL59" si="282">SUMIF($B$12:$B$58,"Yes",CK12:CK58)</f>
        <v>1293039.1560771198</v>
      </c>
      <c r="CL59" s="66">
        <f t="shared" si="282"/>
        <v>1639777.1662060143</v>
      </c>
      <c r="CM59" s="66">
        <f t="shared" ref="CM59" si="283">SUMIF($B$12:$B$58,"Yes",CM12:CM58)</f>
        <v>1982686.0778794903</v>
      </c>
      <c r="CN59" s="66">
        <f t="shared" ref="CN59:CO59" si="284">SUMIF($B$12:$B$58,"Yes",CN12:CN58)</f>
        <v>2223212.4581570346</v>
      </c>
      <c r="CO59" s="66">
        <f t="shared" si="284"/>
        <v>2490651.6063344213</v>
      </c>
      <c r="CP59" s="66">
        <f t="shared" ref="CP59" si="285">SUMIF($B$12:$B$58,"Yes",CP12:CP58)</f>
        <v>2738318.1174820745</v>
      </c>
      <c r="CQ59" s="66">
        <f t="shared" ref="CQ59:CR59" si="286">SUMIF($B$12:$B$58,"Yes",CQ12:CQ58)</f>
        <v>2873986.0169014074</v>
      </c>
      <c r="CR59" s="66">
        <f t="shared" si="286"/>
        <v>3050425.6922301082</v>
      </c>
      <c r="CS59" s="66">
        <f t="shared" ref="CS59" si="287">SUMIF($B$12:$B$58,"Yes",CS12:CS58)</f>
        <v>3185987.0897409348</v>
      </c>
      <c r="CT59" s="66">
        <f t="shared" ref="CT59:CU59" si="288">SUMIF($B$12:$B$58,"Yes",CT12:CT58)</f>
        <v>3300752.1126949075</v>
      </c>
      <c r="CU59" s="66">
        <f t="shared" si="288"/>
        <v>3394750.8613559529</v>
      </c>
      <c r="CV59" s="66">
        <f t="shared" ref="CV59" si="289">SUMIF($B$12:$B$58,"Yes",CV12:CV58)</f>
        <v>3469774.0654543322</v>
      </c>
      <c r="CW59" s="66">
        <f t="shared" ref="CW59:CX59" si="290">SUMIF($B$12:$B$58,"Yes",CW12:CW58)</f>
        <v>3495722.1719481898</v>
      </c>
      <c r="CX59" s="66">
        <f t="shared" si="290"/>
        <v>3448661.2665682584</v>
      </c>
      <c r="CY59" s="66">
        <f t="shared" ref="CY59" si="291">SUMIF($B$12:$B$58,"Yes",CY12:CY58)</f>
        <v>3384672.0281741032</v>
      </c>
      <c r="CZ59" s="66">
        <f t="shared" ref="CZ59:DA59" si="292">SUMIF($B$12:$B$58,"Yes",CZ12:CZ58)</f>
        <v>3306090.0823320728</v>
      </c>
      <c r="DA59" s="66">
        <f t="shared" si="292"/>
        <v>3220053.0756721641</v>
      </c>
      <c r="DB59" s="66">
        <f t="shared" ref="DB59" si="293">SUMIF($B$12:$B$58,"Yes",DB12:DB58)</f>
        <v>3128549.0704757739</v>
      </c>
      <c r="DC59" s="66">
        <f t="shared" ref="DC59:DD59" si="294">SUMIF($B$12:$B$58,"Yes",DC12:DC58)</f>
        <v>3032185.8058088762</v>
      </c>
      <c r="DD59" s="66">
        <f t="shared" si="294"/>
        <v>2930941.5142296059</v>
      </c>
      <c r="DE59" s="66">
        <f t="shared" ref="DE59" si="295">SUMIF($B$12:$B$58,"Yes",DE12:DE58)</f>
        <v>2805517.6915262137</v>
      </c>
      <c r="DF59" s="66">
        <f t="shared" ref="DF59" si="296">SUMIF($B$12:$B$58,"Yes",DF12:DF58)</f>
        <v>2748522.2204225347</v>
      </c>
    </row>
    <row r="60" spans="2:110">
      <c r="B60" s="11"/>
      <c r="C60" s="11"/>
      <c r="D60" s="11"/>
      <c r="E60" s="11"/>
      <c r="F60" s="11"/>
      <c r="G60" s="11"/>
      <c r="H60" s="44"/>
      <c r="I60" s="44"/>
      <c r="J60" s="44"/>
      <c r="K60" s="44"/>
      <c r="L60" s="44"/>
      <c r="M60" s="44"/>
      <c r="N60" s="44"/>
      <c r="O60" s="44"/>
      <c r="P60" s="44"/>
      <c r="Q60" s="44"/>
      <c r="R60" s="44"/>
      <c r="S60" s="44"/>
      <c r="T60" s="44"/>
      <c r="U60" s="44"/>
      <c r="V60" s="44"/>
      <c r="W60" s="44"/>
      <c r="X60" s="44"/>
      <c r="Y60" s="45"/>
      <c r="Z60" s="45"/>
      <c r="AA60" s="46"/>
      <c r="AB60" s="46"/>
      <c r="AC60" s="46"/>
      <c r="AD60" s="46"/>
      <c r="AE60" s="46"/>
      <c r="AF60" s="4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row>
    <row r="62" spans="2:110" ht="21" thickBot="1">
      <c r="B62" s="99" t="s">
        <v>90</v>
      </c>
      <c r="C62" s="94"/>
      <c r="D62" s="94"/>
      <c r="E62" s="94"/>
      <c r="AG62" s="13" t="s">
        <v>214</v>
      </c>
    </row>
    <row r="63" spans="2:110" ht="68.099999999999994" customHeight="1" thickTop="1">
      <c r="B63" s="11"/>
      <c r="C63" s="11"/>
      <c r="D63" s="11"/>
      <c r="E63" s="11"/>
      <c r="F63" s="11"/>
      <c r="G63" s="11"/>
      <c r="H63" s="318" t="s">
        <v>138</v>
      </c>
      <c r="I63" s="318"/>
      <c r="J63" s="318"/>
      <c r="K63" s="318"/>
      <c r="L63" s="318"/>
      <c r="M63" s="318" t="s">
        <v>139</v>
      </c>
      <c r="N63" s="318"/>
      <c r="O63" s="318"/>
      <c r="P63" s="318"/>
      <c r="Q63" s="318"/>
      <c r="R63" s="318" t="s">
        <v>140</v>
      </c>
      <c r="S63" s="318"/>
      <c r="T63" s="318"/>
      <c r="U63" s="318" t="s">
        <v>141</v>
      </c>
      <c r="V63" s="318"/>
      <c r="W63" s="318" t="s">
        <v>142</v>
      </c>
      <c r="X63" s="318"/>
      <c r="Y63" s="319" t="s">
        <v>143</v>
      </c>
      <c r="Z63" s="319"/>
      <c r="AA63" s="319"/>
      <c r="AB63" s="319"/>
      <c r="AC63" s="319"/>
      <c r="AD63" s="319"/>
      <c r="AE63" s="319"/>
      <c r="AF63" s="319"/>
      <c r="AG63" s="315" t="s">
        <v>80</v>
      </c>
      <c r="AH63" s="316"/>
      <c r="AI63" s="316"/>
      <c r="AJ63" s="316"/>
      <c r="AK63" s="316"/>
      <c r="AL63" s="316"/>
      <c r="AM63" s="316"/>
      <c r="AN63" s="316"/>
      <c r="AO63" s="316"/>
      <c r="AP63" s="316"/>
      <c r="AQ63" s="316"/>
      <c r="AR63" s="316"/>
      <c r="AS63" s="316"/>
      <c r="AT63" s="316"/>
      <c r="AU63" s="316"/>
      <c r="AV63" s="316"/>
      <c r="AW63" s="316"/>
      <c r="AX63" s="316"/>
      <c r="AY63" s="316"/>
      <c r="AZ63" s="316"/>
      <c r="BA63" s="316"/>
      <c r="BB63" s="316"/>
      <c r="BC63" s="316"/>
      <c r="BD63" s="316"/>
      <c r="BE63" s="316"/>
      <c r="BF63" s="317"/>
      <c r="BG63" s="316" t="s">
        <v>81</v>
      </c>
      <c r="BH63" s="316"/>
      <c r="BI63" s="316"/>
      <c r="BJ63" s="316"/>
      <c r="BK63" s="316"/>
      <c r="BL63" s="316"/>
      <c r="BM63" s="316"/>
      <c r="BN63" s="316"/>
      <c r="BO63" s="316"/>
      <c r="BP63" s="316"/>
      <c r="BQ63" s="316"/>
      <c r="BR63" s="316"/>
      <c r="BS63" s="316"/>
      <c r="BT63" s="316"/>
      <c r="BU63" s="316"/>
      <c r="BV63" s="316"/>
      <c r="BW63" s="316"/>
      <c r="BX63" s="316"/>
      <c r="BY63" s="316"/>
      <c r="BZ63" s="316"/>
      <c r="CA63" s="316"/>
      <c r="CB63" s="316"/>
      <c r="CC63" s="316"/>
      <c r="CD63" s="316"/>
      <c r="CE63" s="316"/>
      <c r="CF63" s="317"/>
      <c r="CG63" s="315" t="s">
        <v>82</v>
      </c>
      <c r="CH63" s="316"/>
      <c r="CI63" s="316"/>
      <c r="CJ63" s="316"/>
      <c r="CK63" s="316"/>
      <c r="CL63" s="316"/>
      <c r="CM63" s="316"/>
      <c r="CN63" s="316"/>
      <c r="CO63" s="316"/>
      <c r="CP63" s="316"/>
      <c r="CQ63" s="316"/>
      <c r="CR63" s="316"/>
      <c r="CS63" s="316"/>
      <c r="CT63" s="316"/>
      <c r="CU63" s="316"/>
      <c r="CV63" s="316"/>
      <c r="CW63" s="316"/>
      <c r="CX63" s="316"/>
      <c r="CY63" s="316"/>
      <c r="CZ63" s="316"/>
      <c r="DA63" s="316"/>
      <c r="DB63" s="316"/>
      <c r="DC63" s="316"/>
      <c r="DD63" s="316"/>
      <c r="DE63" s="316"/>
      <c r="DF63" s="317"/>
    </row>
    <row r="64" spans="2:110" ht="102">
      <c r="B64" s="44" t="s">
        <v>144</v>
      </c>
      <c r="C64" s="11" t="s">
        <v>145</v>
      </c>
      <c r="D64" s="44" t="s">
        <v>146</v>
      </c>
      <c r="E64" s="44" t="s">
        <v>147</v>
      </c>
      <c r="F64" s="44" t="s">
        <v>148</v>
      </c>
      <c r="G64" s="44" t="s">
        <v>149</v>
      </c>
      <c r="H64" s="44" t="s">
        <v>150</v>
      </c>
      <c r="I64" s="44" t="s">
        <v>151</v>
      </c>
      <c r="J64" s="44" t="s">
        <v>152</v>
      </c>
      <c r="K64" s="44" t="s">
        <v>153</v>
      </c>
      <c r="L64" s="44" t="s">
        <v>154</v>
      </c>
      <c r="M64" s="44" t="s">
        <v>150</v>
      </c>
      <c r="N64" s="44" t="s">
        <v>151</v>
      </c>
      <c r="O64" s="44" t="s">
        <v>152</v>
      </c>
      <c r="P64" s="44" t="s">
        <v>153</v>
      </c>
      <c r="Q64" s="44" t="s">
        <v>154</v>
      </c>
      <c r="R64" s="44" t="s">
        <v>155</v>
      </c>
      <c r="S64" s="44" t="s">
        <v>152</v>
      </c>
      <c r="T64" s="44" t="s">
        <v>153</v>
      </c>
      <c r="U64" s="44" t="s">
        <v>156</v>
      </c>
      <c r="V64" s="44" t="s">
        <v>157</v>
      </c>
      <c r="W64" s="44" t="s">
        <v>156</v>
      </c>
      <c r="X64" s="44" t="s">
        <v>157</v>
      </c>
      <c r="Y64" s="44" t="s">
        <v>158</v>
      </c>
      <c r="Z64" s="44" t="s">
        <v>159</v>
      </c>
      <c r="AA64" s="44" t="s">
        <v>160</v>
      </c>
      <c r="AB64" s="44" t="s">
        <v>161</v>
      </c>
      <c r="AC64" s="44" t="s">
        <v>162</v>
      </c>
      <c r="AD64" s="44" t="s">
        <v>163</v>
      </c>
      <c r="AE64" s="44" t="s">
        <v>164</v>
      </c>
      <c r="AF64" s="44" t="s">
        <v>165</v>
      </c>
      <c r="AG64" s="52">
        <v>2025</v>
      </c>
      <c r="AH64">
        <v>2026</v>
      </c>
      <c r="AI64">
        <v>2027</v>
      </c>
      <c r="AJ64">
        <v>2028</v>
      </c>
      <c r="AK64">
        <v>2029</v>
      </c>
      <c r="AL64">
        <v>2030</v>
      </c>
      <c r="AM64">
        <v>2031</v>
      </c>
      <c r="AN64">
        <v>2032</v>
      </c>
      <c r="AO64">
        <v>2033</v>
      </c>
      <c r="AP64">
        <v>2034</v>
      </c>
      <c r="AQ64">
        <v>2035</v>
      </c>
      <c r="AR64">
        <v>2036</v>
      </c>
      <c r="AS64">
        <v>2037</v>
      </c>
      <c r="AT64">
        <v>2038</v>
      </c>
      <c r="AU64">
        <v>2039</v>
      </c>
      <c r="AV64">
        <v>2040</v>
      </c>
      <c r="AW64">
        <v>2041</v>
      </c>
      <c r="AX64">
        <v>2042</v>
      </c>
      <c r="AY64">
        <v>2043</v>
      </c>
      <c r="AZ64">
        <v>2044</v>
      </c>
      <c r="BA64">
        <v>2045</v>
      </c>
      <c r="BB64">
        <v>2046</v>
      </c>
      <c r="BC64">
        <v>2047</v>
      </c>
      <c r="BD64">
        <v>2048</v>
      </c>
      <c r="BE64">
        <v>2049</v>
      </c>
      <c r="BF64" s="53">
        <v>2050</v>
      </c>
      <c r="BG64">
        <v>2025</v>
      </c>
      <c r="BH64">
        <v>2026</v>
      </c>
      <c r="BI64">
        <v>2027</v>
      </c>
      <c r="BJ64">
        <v>2028</v>
      </c>
      <c r="BK64">
        <v>2029</v>
      </c>
      <c r="BL64">
        <v>2030</v>
      </c>
      <c r="BM64">
        <v>2031</v>
      </c>
      <c r="BN64">
        <v>2032</v>
      </c>
      <c r="BO64">
        <v>2033</v>
      </c>
      <c r="BP64">
        <v>2034</v>
      </c>
      <c r="BQ64">
        <v>2035</v>
      </c>
      <c r="BR64">
        <v>2036</v>
      </c>
      <c r="BS64">
        <v>2037</v>
      </c>
      <c r="BT64">
        <v>2038</v>
      </c>
      <c r="BU64">
        <v>2039</v>
      </c>
      <c r="BV64">
        <v>2040</v>
      </c>
      <c r="BW64">
        <v>2041</v>
      </c>
      <c r="BX64">
        <v>2042</v>
      </c>
      <c r="BY64">
        <v>2043</v>
      </c>
      <c r="BZ64">
        <v>2044</v>
      </c>
      <c r="CA64">
        <v>2045</v>
      </c>
      <c r="CB64">
        <v>2046</v>
      </c>
      <c r="CC64">
        <v>2047</v>
      </c>
      <c r="CD64">
        <v>2048</v>
      </c>
      <c r="CE64">
        <v>2049</v>
      </c>
      <c r="CF64" s="53">
        <v>2050</v>
      </c>
      <c r="CG64" s="52">
        <v>2025</v>
      </c>
      <c r="CH64">
        <v>2026</v>
      </c>
      <c r="CI64">
        <v>2027</v>
      </c>
      <c r="CJ64">
        <v>2028</v>
      </c>
      <c r="CK64">
        <v>2029</v>
      </c>
      <c r="CL64">
        <v>2030</v>
      </c>
      <c r="CM64">
        <v>2031</v>
      </c>
      <c r="CN64">
        <v>2032</v>
      </c>
      <c r="CO64">
        <v>2033</v>
      </c>
      <c r="CP64">
        <v>2034</v>
      </c>
      <c r="CQ64">
        <v>2035</v>
      </c>
      <c r="CR64">
        <v>2036</v>
      </c>
      <c r="CS64">
        <v>2037</v>
      </c>
      <c r="CT64">
        <v>2038</v>
      </c>
      <c r="CU64">
        <v>2039</v>
      </c>
      <c r="CV64">
        <v>2040</v>
      </c>
      <c r="CW64">
        <v>2041</v>
      </c>
      <c r="CX64">
        <v>2042</v>
      </c>
      <c r="CY64">
        <v>2043</v>
      </c>
      <c r="CZ64">
        <v>2044</v>
      </c>
      <c r="DA64">
        <v>2045</v>
      </c>
      <c r="DB64">
        <v>2046</v>
      </c>
      <c r="DC64">
        <v>2047</v>
      </c>
      <c r="DD64">
        <v>2048</v>
      </c>
      <c r="DE64">
        <v>2049</v>
      </c>
      <c r="DF64" s="53">
        <v>2050</v>
      </c>
    </row>
    <row r="65" spans="2:110">
      <c r="B65" t="str">
        <f>B12</f>
        <v>Yes</v>
      </c>
      <c r="C65" t="s">
        <v>166</v>
      </c>
      <c r="D65" s="46">
        <f>D12</f>
        <v>0.02</v>
      </c>
      <c r="E65">
        <f>E12</f>
        <v>2026</v>
      </c>
      <c r="F65" s="49">
        <v>3.7</v>
      </c>
      <c r="G65" s="51">
        <f>E65+F65</f>
        <v>2029.7</v>
      </c>
      <c r="H65" s="7">
        <v>2.9</v>
      </c>
      <c r="I65" s="7">
        <v>0</v>
      </c>
      <c r="J65" s="7">
        <v>0</v>
      </c>
      <c r="K65" s="7">
        <v>382</v>
      </c>
      <c r="L65" s="7">
        <v>0.3</v>
      </c>
      <c r="M65" s="7">
        <v>2.9</v>
      </c>
      <c r="N65" s="7">
        <v>0</v>
      </c>
      <c r="O65" s="7">
        <v>0</v>
      </c>
      <c r="P65" s="7">
        <v>368</v>
      </c>
      <c r="Q65" s="7">
        <v>0.3</v>
      </c>
      <c r="R65" s="7">
        <v>0.6</v>
      </c>
      <c r="S65" s="7">
        <v>0</v>
      </c>
      <c r="T65" s="7">
        <v>8.8000000000000007</v>
      </c>
      <c r="U65" s="7">
        <v>0.4</v>
      </c>
      <c r="V65" s="7">
        <v>0.9</v>
      </c>
      <c r="W65" s="7">
        <v>7.5</v>
      </c>
      <c r="X65" s="7">
        <v>20.7</v>
      </c>
      <c r="Y65" s="45">
        <f>W65/W$59</f>
        <v>4.9238445378151285E-3</v>
      </c>
      <c r="Z65" s="45">
        <f>X65/X$59</f>
        <v>6.8314577076664133E-3</v>
      </c>
      <c r="AA65" s="46">
        <f>M65/M$59</f>
        <v>6.0822147651006719E-3</v>
      </c>
      <c r="AB65" s="46">
        <f t="shared" ref="AB65:AB112" si="297">N65/N$59</f>
        <v>0</v>
      </c>
      <c r="AC65" s="46">
        <f t="shared" ref="AC65:AC112" si="298">O65/O$59</f>
        <v>0</v>
      </c>
      <c r="AD65" s="46">
        <f t="shared" ref="AD65:AD112" si="299">P65/P$59</f>
        <v>5.0277345137579579E-3</v>
      </c>
      <c r="AE65" s="46">
        <f t="shared" ref="AE65:AE112" si="300">Q65/Q$59</f>
        <v>2.5564550489987213E-3</v>
      </c>
      <c r="AF65" s="46">
        <f>R65/R$59</f>
        <v>7.4626865671641807E-3</v>
      </c>
      <c r="AG65" s="74">
        <f>IF(AG12=0,0,IF(AG12&gt;0,_xlfn.MINIFS($AG12:$BF12,$AG12:$BF12,"&gt;0"),_xlfn.MAXIFS($AG12:$BF12,$AG12:$BF12,"&lt;0")))</f>
        <v>0</v>
      </c>
      <c r="AH65" s="9">
        <f t="shared" ref="AH65:AL65" si="301">IF(AH12=0,0,IF(AH12&gt;0,_xlfn.MINIFS($AG12:$BF12,$AG12:$BF12,"&gt;0"),_xlfn.MAXIFS($AG12:$BF12,$AG12:$BF12,"&lt;0")))</f>
        <v>15675675.675675673</v>
      </c>
      <c r="AI65" s="9">
        <f t="shared" si="301"/>
        <v>15675675.675675673</v>
      </c>
      <c r="AJ65" s="9">
        <f t="shared" si="301"/>
        <v>15675675.675675673</v>
      </c>
      <c r="AK65" s="9">
        <f t="shared" si="301"/>
        <v>15675675.675675673</v>
      </c>
      <c r="AL65" s="75">
        <f t="shared" si="301"/>
        <v>15675675.675675673</v>
      </c>
      <c r="AM65" s="9">
        <f t="shared" ref="AM65:BF65" si="302">IF(AM12=0,0,IF(AM12&gt;0,_xlfn.MINIFS($AG12:$BF12,$AG12:$BF12,"&gt;0"),_xlfn.MAXIFS($AG12:$BF12,$AG12:$BF12,"&lt;0")))</f>
        <v>15675675.675675673</v>
      </c>
      <c r="AN65" s="9">
        <f t="shared" si="302"/>
        <v>15675675.675675673</v>
      </c>
      <c r="AO65" s="9">
        <f t="shared" si="302"/>
        <v>15675675.675675673</v>
      </c>
      <c r="AP65" s="9">
        <f t="shared" si="302"/>
        <v>15675675.675675673</v>
      </c>
      <c r="AQ65" s="75">
        <f t="shared" si="302"/>
        <v>15675675.675675673</v>
      </c>
      <c r="AR65" s="9">
        <f t="shared" si="302"/>
        <v>15675675.675675673</v>
      </c>
      <c r="AS65" s="9">
        <f t="shared" si="302"/>
        <v>15675675.675675673</v>
      </c>
      <c r="AT65" s="9">
        <f t="shared" si="302"/>
        <v>15675675.675675673</v>
      </c>
      <c r="AU65" s="9">
        <f t="shared" si="302"/>
        <v>15675675.675675673</v>
      </c>
      <c r="AV65" s="75">
        <f t="shared" si="302"/>
        <v>15675675.675675673</v>
      </c>
      <c r="AW65" s="9">
        <f t="shared" si="302"/>
        <v>15675675.675675673</v>
      </c>
      <c r="AX65" s="9">
        <f t="shared" si="302"/>
        <v>15675675.675675673</v>
      </c>
      <c r="AY65" s="9">
        <f t="shared" si="302"/>
        <v>15675675.675675673</v>
      </c>
      <c r="AZ65" s="9">
        <f t="shared" si="302"/>
        <v>15675675.675675673</v>
      </c>
      <c r="BA65" s="75">
        <f t="shared" si="302"/>
        <v>15675675.675675673</v>
      </c>
      <c r="BB65" s="9">
        <f t="shared" si="302"/>
        <v>15675675.675675673</v>
      </c>
      <c r="BC65" s="9">
        <f t="shared" si="302"/>
        <v>15675675.675675673</v>
      </c>
      <c r="BD65" s="9">
        <f t="shared" si="302"/>
        <v>15675675.675675673</v>
      </c>
      <c r="BE65" s="9">
        <f t="shared" si="302"/>
        <v>15675675.675675673</v>
      </c>
      <c r="BF65" s="76">
        <f t="shared" si="302"/>
        <v>15675675.675675673</v>
      </c>
      <c r="BG65" s="75">
        <f>IF(BG12=0,0,IF(BG12&gt;0,_xlfn.MINIFS($BG12:$CF12,$BG12:$CF12,"&gt;0"),_xlfn.MAXIFS($BG12:$CF12,$BG12:$CF12,"&lt;0")))</f>
        <v>0</v>
      </c>
      <c r="BH65" s="9">
        <f t="shared" ref="BH65:CF65" si="303">IF(BH12=0,0,IF(BH12&gt;0,_xlfn.MINIFS($BG12:$CF12,$BG12:$CF12,"&gt;0"),_xlfn.MAXIFS($BG12:$CF12,$BG12:$CF12,"&lt;0")))</f>
        <v>0</v>
      </c>
      <c r="BI65" s="9">
        <f t="shared" si="303"/>
        <v>0</v>
      </c>
      <c r="BJ65" s="9">
        <f t="shared" si="303"/>
        <v>0</v>
      </c>
      <c r="BK65" s="9">
        <f t="shared" si="303"/>
        <v>0</v>
      </c>
      <c r="BL65" s="9">
        <f t="shared" si="303"/>
        <v>0</v>
      </c>
      <c r="BM65" s="9">
        <f t="shared" si="303"/>
        <v>0</v>
      </c>
      <c r="BN65" s="9">
        <f t="shared" si="303"/>
        <v>0</v>
      </c>
      <c r="BO65" s="9">
        <f t="shared" si="303"/>
        <v>0</v>
      </c>
      <c r="BP65" s="9">
        <f t="shared" si="303"/>
        <v>0</v>
      </c>
      <c r="BQ65" s="9">
        <f t="shared" si="303"/>
        <v>0</v>
      </c>
      <c r="BR65" s="9">
        <f t="shared" si="303"/>
        <v>0</v>
      </c>
      <c r="BS65" s="9">
        <f t="shared" si="303"/>
        <v>0</v>
      </c>
      <c r="BT65" s="9">
        <f t="shared" si="303"/>
        <v>0</v>
      </c>
      <c r="BU65" s="9">
        <f t="shared" si="303"/>
        <v>0</v>
      </c>
      <c r="BV65" s="9">
        <f t="shared" si="303"/>
        <v>0</v>
      </c>
      <c r="BW65" s="9">
        <f t="shared" si="303"/>
        <v>0</v>
      </c>
      <c r="BX65" s="9">
        <f t="shared" si="303"/>
        <v>0</v>
      </c>
      <c r="BY65" s="9">
        <f t="shared" si="303"/>
        <v>0</v>
      </c>
      <c r="BZ65" s="9">
        <f t="shared" si="303"/>
        <v>0</v>
      </c>
      <c r="CA65" s="9">
        <f t="shared" si="303"/>
        <v>0</v>
      </c>
      <c r="CB65" s="9">
        <f t="shared" si="303"/>
        <v>0</v>
      </c>
      <c r="CC65" s="9">
        <f t="shared" si="303"/>
        <v>0</v>
      </c>
      <c r="CD65" s="9">
        <f t="shared" si="303"/>
        <v>0</v>
      </c>
      <c r="CE65" s="9">
        <f t="shared" si="303"/>
        <v>0</v>
      </c>
      <c r="CF65" s="55">
        <f t="shared" si="303"/>
        <v>0</v>
      </c>
      <c r="CG65" s="54">
        <f>(AG65*Conversions!N$14+'Federal Appliances'!BG65*Conversions!N$15)/Conversions!$B$9</f>
        <v>0</v>
      </c>
      <c r="CH65" s="9">
        <f>(AH65*Conversions!O$14+'Federal Appliances'!BH65*Conversions!O$15)/Conversions!$B$9</f>
        <v>8834.8991244765875</v>
      </c>
      <c r="CI65" s="9">
        <f>(AI65*Conversions!P$14+'Federal Appliances'!BI65*Conversions!P$15)/Conversions!$B$9</f>
        <v>8646.3494480395857</v>
      </c>
      <c r="CJ65" s="9">
        <f>(AJ65*Conversions!Q$14+'Federal Appliances'!BJ65*Conversions!Q$15)/Conversions!$B$9</f>
        <v>8457.7997716025839</v>
      </c>
      <c r="CK65" s="9">
        <f>(AK65*Conversions!R$14+'Federal Appliances'!BK65*Conversions!R$15)/Conversions!$B$9</f>
        <v>8269.2500951655838</v>
      </c>
      <c r="CL65" s="9">
        <f>(AL65*Conversions!S$14+'Federal Appliances'!BL65*Conversions!S$15)/Conversions!$B$9</f>
        <v>8080.7004187285866</v>
      </c>
      <c r="CM65" s="9">
        <f>(AM65*Conversions!T$14+'Federal Appliances'!BM65*Conversions!T$15)/Conversions!$B$9</f>
        <v>7811.3437381042995</v>
      </c>
      <c r="CN65" s="9">
        <f>(AN65*Conversions!U$14+'Federal Appliances'!BN65*Conversions!U$15)/Conversions!$B$9</f>
        <v>7541.9870574800134</v>
      </c>
      <c r="CO65" s="9">
        <f>(AO65*Conversions!V$14+'Federal Appliances'!BO65*Conversions!V$15)/Conversions!$B$9</f>
        <v>7272.6303768557264</v>
      </c>
      <c r="CP65" s="9">
        <f>(AP65*Conversions!W$14+'Federal Appliances'!BP65*Conversions!W$15)/Conversions!$B$9</f>
        <v>7003.2736962314393</v>
      </c>
      <c r="CQ65" s="9">
        <f>(AQ65*Conversions!X$14+'Federal Appliances'!BQ65*Conversions!X$15)/Conversions!$B$9</f>
        <v>6733.9170156071532</v>
      </c>
      <c r="CR65" s="9">
        <f>(AR65*Conversions!Y$14+'Federal Appliances'!BR65*Conversions!Y$15)/Conversions!$B$9</f>
        <v>6464.5603349828671</v>
      </c>
      <c r="CS65" s="9">
        <f>(AS65*Conversions!Z$14+'Federal Appliances'!BS65*Conversions!Z$15)/Conversions!$B$9</f>
        <v>6195.2036543585809</v>
      </c>
      <c r="CT65" s="9">
        <f>(AT65*Conversions!AA$14+'Federal Appliances'!BT65*Conversions!AA$15)/Conversions!$B$9</f>
        <v>5925.8469737342939</v>
      </c>
      <c r="CU65" s="9">
        <f>(AU65*Conversions!AB$14+'Federal Appliances'!BU65*Conversions!AB$15)/Conversions!$B$9</f>
        <v>5656.4902931100078</v>
      </c>
      <c r="CV65" s="9">
        <f>(AV65*Conversions!AC$14+'Federal Appliances'!BV65*Conversions!AC$15)/Conversions!$B$9</f>
        <v>5387.1336124857207</v>
      </c>
      <c r="CW65" s="9">
        <f>(AW65*Conversions!AD$14+'Federal Appliances'!BW65*Conversions!AD$15)/Conversions!$B$9</f>
        <v>5117.7769318614337</v>
      </c>
      <c r="CX65" s="9">
        <f>(AX65*Conversions!AE$14+'Federal Appliances'!BX65*Conversions!AE$15)/Conversions!$B$9</f>
        <v>4848.4202512371476</v>
      </c>
      <c r="CY65" s="9">
        <f>(AY65*Conversions!AF$14+'Federal Appliances'!BY65*Conversions!AF$15)/Conversions!$B$9</f>
        <v>4579.0635706128605</v>
      </c>
      <c r="CZ65" s="9">
        <f>(AZ65*Conversions!AG$14+'Federal Appliances'!BZ65*Conversions!AG$15)/Conversions!$B$9</f>
        <v>4309.7068899885744</v>
      </c>
      <c r="DA65" s="9">
        <f>(BA65*Conversions!AH$14+'Federal Appliances'!CA65*Conversions!AH$15)/Conversions!$B$9</f>
        <v>4040.3502093642878</v>
      </c>
      <c r="DB65" s="9">
        <f>(BB65*Conversions!AI$14+'Federal Appliances'!CB65*Conversions!AI$15)/Conversions!$B$9</f>
        <v>3770.9935287400017</v>
      </c>
      <c r="DC65" s="9">
        <f>(BC65*Conversions!AJ$14+'Federal Appliances'!CC65*Conversions!AJ$15)/Conversions!$B$9</f>
        <v>3501.6368481157156</v>
      </c>
      <c r="DD65" s="9">
        <f>(BD65*Conversions!AK$14+'Federal Appliances'!CD65*Conversions!AK$15)/Conversions!$B$9</f>
        <v>3232.2801674914294</v>
      </c>
      <c r="DE65" s="9">
        <f>(BE65*Conversions!AL$14+'Federal Appliances'!CE65*Conversions!AL$15)/Conversions!$B$9</f>
        <v>2962.9234868671433</v>
      </c>
      <c r="DF65" s="55">
        <f>(BF65*Conversions!AM$14+'Federal Appliances'!CF65*Conversions!AM$15)/Conversions!$B$9</f>
        <v>2693.5668062428617</v>
      </c>
    </row>
    <row r="66" spans="2:110">
      <c r="B66" t="str">
        <f t="shared" ref="B66:D111" si="304">B13</f>
        <v>Yes</v>
      </c>
      <c r="C66" t="s">
        <v>167</v>
      </c>
      <c r="D66" s="46">
        <f t="shared" si="304"/>
        <v>0.02</v>
      </c>
      <c r="E66">
        <f t="shared" ref="E66" si="305">E13</f>
        <v>2029</v>
      </c>
      <c r="F66" s="49">
        <v>26.2</v>
      </c>
      <c r="G66" s="51">
        <f t="shared" ref="G66:G111" si="306">E66+F66</f>
        <v>2055.1999999999998</v>
      </c>
      <c r="H66" s="7">
        <v>-0.1</v>
      </c>
      <c r="I66" s="7">
        <v>15.9</v>
      </c>
      <c r="J66" s="7">
        <v>0</v>
      </c>
      <c r="K66" s="7">
        <v>204</v>
      </c>
      <c r="L66" s="7">
        <v>0</v>
      </c>
      <c r="M66" s="7">
        <v>-0.3</v>
      </c>
      <c r="N66" s="7">
        <v>52.6</v>
      </c>
      <c r="O66" s="7">
        <v>0</v>
      </c>
      <c r="P66" s="7">
        <v>733</v>
      </c>
      <c r="Q66" s="7">
        <v>0</v>
      </c>
      <c r="R66" s="7">
        <v>0.6</v>
      </c>
      <c r="S66" s="7">
        <v>0</v>
      </c>
      <c r="T66" s="7">
        <v>7.9</v>
      </c>
      <c r="U66" s="7">
        <v>0.2</v>
      </c>
      <c r="V66" s="7">
        <v>0.2</v>
      </c>
      <c r="W66" s="7">
        <v>33</v>
      </c>
      <c r="X66" s="7">
        <v>32.200000000000003</v>
      </c>
      <c r="Y66" s="45">
        <f t="shared" ref="Y66:Y112" si="307">W66/W$59</f>
        <v>2.1664915966386564E-2</v>
      </c>
      <c r="Z66" s="45">
        <f t="shared" ref="Z66:Z112" si="308">X66/X$59</f>
        <v>1.0626711989703311E-2</v>
      </c>
      <c r="AA66" s="46">
        <f t="shared" ref="AA66:AA112" si="309">M66/M$59</f>
        <v>-6.2919463087248329E-4</v>
      </c>
      <c r="AB66" s="46">
        <f t="shared" si="297"/>
        <v>5.7618578157519987E-2</v>
      </c>
      <c r="AC66" s="46">
        <f t="shared" si="298"/>
        <v>0</v>
      </c>
      <c r="AD66" s="46">
        <f t="shared" si="299"/>
        <v>1.0014482061371151E-2</v>
      </c>
      <c r="AE66" s="46">
        <f t="shared" si="300"/>
        <v>0</v>
      </c>
      <c r="AF66" s="46">
        <f t="shared" ref="AF66:AF112" si="310">R66/R$59</f>
        <v>7.4626865671641807E-3</v>
      </c>
      <c r="AG66" s="74">
        <f t="shared" ref="AG66:AG111" si="311">IF(AG13=0,0,IF(AG13&gt;0,_xlfn.MINIFS($AG13:$BF13,$AG13:$BF13,"&gt;0"),_xlfn.MAXIFS($AG13:$BF13,$AG13:$BF13,"&lt;0")))</f>
        <v>0</v>
      </c>
      <c r="AH66" s="9">
        <f t="shared" ref="AH66:AL66" si="312">IF(AH13=0,0,IF(AH13&gt;0,_xlfn.MINIFS($AG13:$BF13,$AG13:$BF13,"&gt;0"),_xlfn.MAXIFS($AG13:$BF13,$AG13:$BF13,"&lt;0")))</f>
        <v>0</v>
      </c>
      <c r="AI66" s="9">
        <f t="shared" si="312"/>
        <v>0</v>
      </c>
      <c r="AJ66" s="9">
        <f t="shared" si="312"/>
        <v>0</v>
      </c>
      <c r="AK66" s="9">
        <f t="shared" si="312"/>
        <v>-229007.63358778626</v>
      </c>
      <c r="AL66" s="75">
        <f t="shared" si="312"/>
        <v>-229007.63358778626</v>
      </c>
      <c r="AM66" s="9">
        <f t="shared" ref="AM66:BF66" si="313">IF(AM13=0,0,IF(AM13&gt;0,_xlfn.MINIFS($AG13:$BF13,$AG13:$BF13,"&gt;0"),_xlfn.MAXIFS($AG13:$BF13,$AG13:$BF13,"&lt;0")))</f>
        <v>-229007.63358778626</v>
      </c>
      <c r="AN66" s="9">
        <f t="shared" si="313"/>
        <v>-229007.63358778626</v>
      </c>
      <c r="AO66" s="9">
        <f t="shared" si="313"/>
        <v>-229007.63358778626</v>
      </c>
      <c r="AP66" s="9">
        <f t="shared" si="313"/>
        <v>-229007.63358778626</v>
      </c>
      <c r="AQ66" s="75">
        <f t="shared" si="313"/>
        <v>-229007.63358778626</v>
      </c>
      <c r="AR66" s="9">
        <f t="shared" si="313"/>
        <v>-229007.63358778626</v>
      </c>
      <c r="AS66" s="9">
        <f t="shared" si="313"/>
        <v>-229007.63358778626</v>
      </c>
      <c r="AT66" s="9">
        <f t="shared" si="313"/>
        <v>-229007.63358778626</v>
      </c>
      <c r="AU66" s="9">
        <f t="shared" si="313"/>
        <v>-229007.63358778626</v>
      </c>
      <c r="AV66" s="75">
        <f t="shared" si="313"/>
        <v>-229007.63358778626</v>
      </c>
      <c r="AW66" s="9">
        <f t="shared" si="313"/>
        <v>-229007.63358778626</v>
      </c>
      <c r="AX66" s="9">
        <f t="shared" si="313"/>
        <v>-229007.63358778626</v>
      </c>
      <c r="AY66" s="9">
        <f t="shared" si="313"/>
        <v>-229007.63358778626</v>
      </c>
      <c r="AZ66" s="9">
        <f t="shared" si="313"/>
        <v>-229007.63358778626</v>
      </c>
      <c r="BA66" s="75">
        <f t="shared" si="313"/>
        <v>-229007.63358778626</v>
      </c>
      <c r="BB66" s="9">
        <f t="shared" si="313"/>
        <v>-229007.63358778626</v>
      </c>
      <c r="BC66" s="9">
        <f t="shared" si="313"/>
        <v>-229007.63358778626</v>
      </c>
      <c r="BD66" s="9">
        <f t="shared" si="313"/>
        <v>-229007.63358778626</v>
      </c>
      <c r="BE66" s="9">
        <f t="shared" si="313"/>
        <v>-229007.63358778626</v>
      </c>
      <c r="BF66" s="76">
        <f t="shared" si="313"/>
        <v>-229007.63358778626</v>
      </c>
      <c r="BG66" s="9">
        <f t="shared" ref="BG66:BG111" si="314">IF(BG13=0,0,IF(BG13&gt;0,_xlfn.MINIFS($BG13:$CF13,$BG13:$CF13,"&gt;0"),_xlfn.MAXIFS($BG13:$CF13,$BG13:$CF13,"&lt;0")))</f>
        <v>0</v>
      </c>
      <c r="BH66" s="9">
        <f t="shared" ref="BH66:CF66" si="315">IF(BH13=0,0,IF(BH13&gt;0,_xlfn.MINIFS($BG13:$CF13,$BG13:$CF13,"&gt;0"),_xlfn.MAXIFS($BG13:$CF13,$BG13:$CF13,"&lt;0")))</f>
        <v>0</v>
      </c>
      <c r="BI66" s="9">
        <f t="shared" si="315"/>
        <v>0</v>
      </c>
      <c r="BJ66" s="9">
        <f t="shared" si="315"/>
        <v>0</v>
      </c>
      <c r="BK66" s="9">
        <f t="shared" si="315"/>
        <v>40152.67175572519</v>
      </c>
      <c r="BL66" s="9">
        <f t="shared" si="315"/>
        <v>40152.67175572519</v>
      </c>
      <c r="BM66" s="9">
        <f t="shared" si="315"/>
        <v>40152.67175572519</v>
      </c>
      <c r="BN66" s="9">
        <f t="shared" si="315"/>
        <v>40152.67175572519</v>
      </c>
      <c r="BO66" s="9">
        <f t="shared" si="315"/>
        <v>40152.67175572519</v>
      </c>
      <c r="BP66" s="9">
        <f t="shared" si="315"/>
        <v>40152.67175572519</v>
      </c>
      <c r="BQ66" s="9">
        <f t="shared" si="315"/>
        <v>40152.67175572519</v>
      </c>
      <c r="BR66" s="9">
        <f t="shared" si="315"/>
        <v>40152.67175572519</v>
      </c>
      <c r="BS66" s="9">
        <f t="shared" si="315"/>
        <v>40152.67175572519</v>
      </c>
      <c r="BT66" s="9">
        <f t="shared" si="315"/>
        <v>40152.67175572519</v>
      </c>
      <c r="BU66" s="9">
        <f t="shared" si="315"/>
        <v>40152.67175572519</v>
      </c>
      <c r="BV66" s="9">
        <f t="shared" si="315"/>
        <v>40152.67175572519</v>
      </c>
      <c r="BW66" s="9">
        <f t="shared" si="315"/>
        <v>40152.67175572519</v>
      </c>
      <c r="BX66" s="9">
        <f t="shared" si="315"/>
        <v>40152.67175572519</v>
      </c>
      <c r="BY66" s="9">
        <f t="shared" si="315"/>
        <v>40152.67175572519</v>
      </c>
      <c r="BZ66" s="9">
        <f t="shared" si="315"/>
        <v>40152.67175572519</v>
      </c>
      <c r="CA66" s="9">
        <f t="shared" si="315"/>
        <v>40152.67175572519</v>
      </c>
      <c r="CB66" s="9">
        <f t="shared" si="315"/>
        <v>40152.67175572519</v>
      </c>
      <c r="CC66" s="9">
        <f t="shared" si="315"/>
        <v>40152.67175572519</v>
      </c>
      <c r="CD66" s="9">
        <f t="shared" si="315"/>
        <v>40152.67175572519</v>
      </c>
      <c r="CE66" s="9">
        <f t="shared" si="315"/>
        <v>40152.67175572519</v>
      </c>
      <c r="CF66" s="55">
        <f t="shared" si="315"/>
        <v>40152.67175572519</v>
      </c>
      <c r="CG66" s="54">
        <f>(AG66*Conversions!N$14+'Federal Appliances'!BG66*Conversions!N$15)/Conversions!$B$9</f>
        <v>0</v>
      </c>
      <c r="CH66" s="9">
        <f>(AH66*Conversions!O$14+'Federal Appliances'!BH66*Conversions!O$15)/Conversions!$B$9</f>
        <v>0</v>
      </c>
      <c r="CI66" s="9">
        <f>(AI66*Conversions!P$14+'Federal Appliances'!BI66*Conversions!P$15)/Conversions!$B$9</f>
        <v>0</v>
      </c>
      <c r="CJ66" s="9">
        <f>(AJ66*Conversions!Q$14+'Federal Appliances'!BJ66*Conversions!Q$15)/Conversions!$B$9</f>
        <v>0</v>
      </c>
      <c r="CK66" s="9">
        <f>(AK66*Conversions!R$14+'Federal Appliances'!BK66*Conversions!R$15)/Conversions!$B$9</f>
        <v>2228.1249328029244</v>
      </c>
      <c r="CL66" s="9">
        <f>(AL66*Conversions!S$14+'Federal Appliances'!BL66*Conversions!S$15)/Conversions!$B$9</f>
        <v>2230.8794753252337</v>
      </c>
      <c r="CM66" s="9">
        <f>(AM66*Conversions!T$14+'Federal Appliances'!BM66*Conversions!T$15)/Conversions!$B$9</f>
        <v>2234.8145360713902</v>
      </c>
      <c r="CN66" s="9">
        <f>(AN66*Conversions!U$14+'Federal Appliances'!BN66*Conversions!U$15)/Conversions!$B$9</f>
        <v>2238.7495968175467</v>
      </c>
      <c r="CO66" s="9">
        <f>(AO66*Conversions!V$14+'Federal Appliances'!BO66*Conversions!V$15)/Conversions!$B$9</f>
        <v>2242.6846575637028</v>
      </c>
      <c r="CP66" s="9">
        <f>(AP66*Conversions!W$14+'Federal Appliances'!BP66*Conversions!W$15)/Conversions!$B$9</f>
        <v>2246.6197183098593</v>
      </c>
      <c r="CQ66" s="9">
        <f>(AQ66*Conversions!X$14+'Federal Appliances'!BQ66*Conversions!X$15)/Conversions!$B$9</f>
        <v>2250.5547790560154</v>
      </c>
      <c r="CR66" s="9">
        <f>(AR66*Conversions!Y$14+'Federal Appliances'!BR66*Conversions!Y$15)/Conversions!$B$9</f>
        <v>2254.4898398021719</v>
      </c>
      <c r="CS66" s="9">
        <f>(AS66*Conversions!Z$14+'Federal Appliances'!BS66*Conversions!Z$15)/Conversions!$B$9</f>
        <v>2258.424900548328</v>
      </c>
      <c r="CT66" s="9">
        <f>(AT66*Conversions!AA$14+'Federal Appliances'!BT66*Conversions!AA$15)/Conversions!$B$9</f>
        <v>2262.3599612944845</v>
      </c>
      <c r="CU66" s="9">
        <f>(AU66*Conversions!AB$14+'Federal Appliances'!BU66*Conversions!AB$15)/Conversions!$B$9</f>
        <v>2266.295022040641</v>
      </c>
      <c r="CV66" s="9">
        <f>(AV66*Conversions!AC$14+'Federal Appliances'!BV66*Conversions!AC$15)/Conversions!$B$9</f>
        <v>2270.2300827867971</v>
      </c>
      <c r="CW66" s="9">
        <f>(AW66*Conversions!AD$14+'Federal Appliances'!BW66*Conversions!AD$15)/Conversions!$B$9</f>
        <v>2274.1651435329536</v>
      </c>
      <c r="CX66" s="9">
        <f>(AX66*Conversions!AE$14+'Federal Appliances'!BX66*Conversions!AE$15)/Conversions!$B$9</f>
        <v>2278.1002042791097</v>
      </c>
      <c r="CY66" s="9">
        <f>(AY66*Conversions!AF$14+'Federal Appliances'!BY66*Conversions!AF$15)/Conversions!$B$9</f>
        <v>2282.0352650252667</v>
      </c>
      <c r="CZ66" s="9">
        <f>(AZ66*Conversions!AG$14+'Federal Appliances'!BZ66*Conversions!AG$15)/Conversions!$B$9</f>
        <v>2285.9703257714227</v>
      </c>
      <c r="DA66" s="9">
        <f>(BA66*Conversions!AH$14+'Federal Appliances'!CA66*Conversions!AH$15)/Conversions!$B$9</f>
        <v>2289.9053865175788</v>
      </c>
      <c r="DB66" s="9">
        <f>(BB66*Conversions!AI$14+'Federal Appliances'!CB66*Conversions!AI$15)/Conversions!$B$9</f>
        <v>2293.8404472637353</v>
      </c>
      <c r="DC66" s="9">
        <f>(BC66*Conversions!AJ$14+'Federal Appliances'!CC66*Conversions!AJ$15)/Conversions!$B$9</f>
        <v>2297.7755080098914</v>
      </c>
      <c r="DD66" s="9">
        <f>(BD66*Conversions!AK$14+'Federal Appliances'!CD66*Conversions!AK$15)/Conversions!$B$9</f>
        <v>2301.7105687560475</v>
      </c>
      <c r="DE66" s="9">
        <f>(BE66*Conversions!AL$14+'Federal Appliances'!CE66*Conversions!AL$15)/Conversions!$B$9</f>
        <v>2305.6456295022044</v>
      </c>
      <c r="DF66" s="55">
        <f>(BF66*Conversions!AM$14+'Federal Appliances'!CF66*Conversions!AM$15)/Conversions!$B$9</f>
        <v>2309.5806902483605</v>
      </c>
    </row>
    <row r="67" spans="2:110">
      <c r="B67" t="str">
        <f t="shared" si="304"/>
        <v>Yes</v>
      </c>
      <c r="C67" t="s">
        <v>168</v>
      </c>
      <c r="D67" s="46">
        <f t="shared" si="304"/>
        <v>0.02</v>
      </c>
      <c r="E67">
        <f t="shared" ref="E67" si="316">E14</f>
        <v>2028</v>
      </c>
      <c r="F67" s="49">
        <v>13.8</v>
      </c>
      <c r="G67" s="51">
        <f t="shared" si="306"/>
        <v>2041.8</v>
      </c>
      <c r="H67" s="7">
        <v>4.5</v>
      </c>
      <c r="I67" s="7">
        <v>0</v>
      </c>
      <c r="J67" s="7">
        <v>0</v>
      </c>
      <c r="K67" s="7">
        <v>585</v>
      </c>
      <c r="L67" s="7">
        <v>4</v>
      </c>
      <c r="M67" s="7">
        <v>8.3000000000000007</v>
      </c>
      <c r="N67" s="7">
        <v>0</v>
      </c>
      <c r="O67" s="7">
        <v>0</v>
      </c>
      <c r="P67" s="47">
        <v>1037</v>
      </c>
      <c r="Q67" s="7">
        <v>7.4</v>
      </c>
      <c r="R67" s="7">
        <v>1.2</v>
      </c>
      <c r="S67" s="7">
        <v>0</v>
      </c>
      <c r="T67" s="7">
        <v>17.100000000000001</v>
      </c>
      <c r="U67" s="7">
        <v>0.2</v>
      </c>
      <c r="V67" s="7">
        <v>0.5</v>
      </c>
      <c r="W67" s="7">
        <v>13.4</v>
      </c>
      <c r="X67" s="7">
        <v>39.700000000000003</v>
      </c>
      <c r="Y67" s="45">
        <f t="shared" si="307"/>
        <v>8.7972689075630287E-3</v>
      </c>
      <c r="Z67" s="45">
        <f t="shared" si="308"/>
        <v>1.3101877825814331E-2</v>
      </c>
      <c r="AA67" s="46">
        <f t="shared" si="309"/>
        <v>1.7407718120805375E-2</v>
      </c>
      <c r="AB67" s="46">
        <f t="shared" si="297"/>
        <v>0</v>
      </c>
      <c r="AC67" s="46">
        <f t="shared" si="298"/>
        <v>0</v>
      </c>
      <c r="AD67" s="46">
        <f t="shared" si="299"/>
        <v>1.4167827964040768E-2</v>
      </c>
      <c r="AE67" s="46">
        <f t="shared" si="300"/>
        <v>6.3059224541968467E-2</v>
      </c>
      <c r="AF67" s="46">
        <f t="shared" si="310"/>
        <v>1.4925373134328361E-2</v>
      </c>
      <c r="AG67" s="74">
        <f t="shared" si="311"/>
        <v>0</v>
      </c>
      <c r="AH67" s="9">
        <f t="shared" ref="AH67:AL67" si="317">IF(AH14=0,0,IF(AH14&gt;0,_xlfn.MINIFS($AG14:$BF14,$AG14:$BF14,"&gt;0"),_xlfn.MAXIFS($AG14:$BF14,$AG14:$BF14,"&lt;0")))</f>
        <v>0</v>
      </c>
      <c r="AI67" s="9">
        <f t="shared" si="317"/>
        <v>0</v>
      </c>
      <c r="AJ67" s="9">
        <f t="shared" si="317"/>
        <v>12028985.507246377</v>
      </c>
      <c r="AK67" s="9">
        <f t="shared" si="317"/>
        <v>12028985.507246377</v>
      </c>
      <c r="AL67" s="75">
        <f t="shared" si="317"/>
        <v>12028985.507246377</v>
      </c>
      <c r="AM67" s="9">
        <f t="shared" ref="AM67:BF67" si="318">IF(AM14=0,0,IF(AM14&gt;0,_xlfn.MINIFS($AG14:$BF14,$AG14:$BF14,"&gt;0"),_xlfn.MAXIFS($AG14:$BF14,$AG14:$BF14,"&lt;0")))</f>
        <v>12028985.507246377</v>
      </c>
      <c r="AN67" s="9">
        <f t="shared" si="318"/>
        <v>12028985.507246377</v>
      </c>
      <c r="AO67" s="9">
        <f t="shared" si="318"/>
        <v>12028985.507246377</v>
      </c>
      <c r="AP67" s="9">
        <f t="shared" si="318"/>
        <v>12028985.507246377</v>
      </c>
      <c r="AQ67" s="75">
        <f t="shared" si="318"/>
        <v>12028985.507246377</v>
      </c>
      <c r="AR67" s="9">
        <f t="shared" si="318"/>
        <v>12028985.507246377</v>
      </c>
      <c r="AS67" s="9">
        <f t="shared" si="318"/>
        <v>12028985.507246377</v>
      </c>
      <c r="AT67" s="9">
        <f t="shared" si="318"/>
        <v>12028985.507246377</v>
      </c>
      <c r="AU67" s="9">
        <f t="shared" si="318"/>
        <v>12028985.507246377</v>
      </c>
      <c r="AV67" s="75">
        <f t="shared" si="318"/>
        <v>12028985.507246377</v>
      </c>
      <c r="AW67" s="9">
        <f t="shared" si="318"/>
        <v>12028985.507246377</v>
      </c>
      <c r="AX67" s="9">
        <f t="shared" si="318"/>
        <v>12028985.507246377</v>
      </c>
      <c r="AY67" s="9">
        <f t="shared" si="318"/>
        <v>12028985.507246377</v>
      </c>
      <c r="AZ67" s="9">
        <f t="shared" si="318"/>
        <v>12028985.507246377</v>
      </c>
      <c r="BA67" s="75">
        <f t="shared" si="318"/>
        <v>12028985.507246377</v>
      </c>
      <c r="BB67" s="9">
        <f t="shared" si="318"/>
        <v>12028985.507246377</v>
      </c>
      <c r="BC67" s="9">
        <f t="shared" si="318"/>
        <v>12028985.507246377</v>
      </c>
      <c r="BD67" s="9">
        <f t="shared" si="318"/>
        <v>12028985.507246377</v>
      </c>
      <c r="BE67" s="9">
        <f t="shared" si="318"/>
        <v>12028985.507246377</v>
      </c>
      <c r="BF67" s="76">
        <f t="shared" si="318"/>
        <v>12028985.507246377</v>
      </c>
      <c r="BG67" s="9">
        <f t="shared" si="314"/>
        <v>0</v>
      </c>
      <c r="BH67" s="9">
        <f t="shared" ref="BH67:CF67" si="319">IF(BH14=0,0,IF(BH14&gt;0,_xlfn.MINIFS($BG14:$CF14,$BG14:$CF14,"&gt;0"),_xlfn.MAXIFS($BG14:$CF14,$BG14:$CF14,"&lt;0")))</f>
        <v>0</v>
      </c>
      <c r="BI67" s="9">
        <f t="shared" si="319"/>
        <v>0</v>
      </c>
      <c r="BJ67" s="9">
        <f t="shared" si="319"/>
        <v>0</v>
      </c>
      <c r="BK67" s="9">
        <f t="shared" si="319"/>
        <v>0</v>
      </c>
      <c r="BL67" s="9">
        <f t="shared" si="319"/>
        <v>0</v>
      </c>
      <c r="BM67" s="9">
        <f t="shared" si="319"/>
        <v>0</v>
      </c>
      <c r="BN67" s="9">
        <f t="shared" si="319"/>
        <v>0</v>
      </c>
      <c r="BO67" s="9">
        <f t="shared" si="319"/>
        <v>0</v>
      </c>
      <c r="BP67" s="9">
        <f t="shared" si="319"/>
        <v>0</v>
      </c>
      <c r="BQ67" s="9">
        <f t="shared" si="319"/>
        <v>0</v>
      </c>
      <c r="BR67" s="9">
        <f t="shared" si="319"/>
        <v>0</v>
      </c>
      <c r="BS67" s="9">
        <f t="shared" si="319"/>
        <v>0</v>
      </c>
      <c r="BT67" s="9">
        <f t="shared" si="319"/>
        <v>0</v>
      </c>
      <c r="BU67" s="9">
        <f t="shared" si="319"/>
        <v>0</v>
      </c>
      <c r="BV67" s="9">
        <f t="shared" si="319"/>
        <v>0</v>
      </c>
      <c r="BW67" s="9">
        <f t="shared" si="319"/>
        <v>0</v>
      </c>
      <c r="BX67" s="9">
        <f t="shared" si="319"/>
        <v>0</v>
      </c>
      <c r="BY67" s="9">
        <f t="shared" si="319"/>
        <v>0</v>
      </c>
      <c r="BZ67" s="9">
        <f t="shared" si="319"/>
        <v>0</v>
      </c>
      <c r="CA67" s="9">
        <f t="shared" si="319"/>
        <v>0</v>
      </c>
      <c r="CB67" s="9">
        <f t="shared" si="319"/>
        <v>0</v>
      </c>
      <c r="CC67" s="9">
        <f t="shared" si="319"/>
        <v>0</v>
      </c>
      <c r="CD67" s="9">
        <f t="shared" si="319"/>
        <v>0</v>
      </c>
      <c r="CE67" s="9">
        <f t="shared" si="319"/>
        <v>0</v>
      </c>
      <c r="CF67" s="55">
        <f t="shared" si="319"/>
        <v>0</v>
      </c>
      <c r="CG67" s="54">
        <f>(AG67*Conversions!N$14+'Federal Appliances'!BG67*Conversions!N$15)/Conversions!$B$9</f>
        <v>0</v>
      </c>
      <c r="CH67" s="9">
        <f>(AH67*Conversions!O$14+'Federal Appliances'!BH67*Conversions!O$15)/Conversions!$B$9</f>
        <v>0</v>
      </c>
      <c r="CI67" s="9">
        <f>(AI67*Conversions!P$14+'Federal Appliances'!BI67*Conversions!P$15)/Conversions!$B$9</f>
        <v>0</v>
      </c>
      <c r="CJ67" s="9">
        <f>(AJ67*Conversions!Q$14+'Federal Appliances'!BJ67*Conversions!Q$15)/Conversions!$B$9</f>
        <v>6490.2306593182266</v>
      </c>
      <c r="CK67" s="9">
        <f>(AK67*Conversions!R$14+'Federal Appliances'!BK67*Conversions!R$15)/Conversions!$B$9</f>
        <v>6345.543988569093</v>
      </c>
      <c r="CL67" s="9">
        <f>(AL67*Conversions!S$14+'Federal Appliances'!BL67*Conversions!S$15)/Conversions!$B$9</f>
        <v>6200.8573178199631</v>
      </c>
      <c r="CM67" s="9">
        <f>(AM67*Conversions!T$14+'Federal Appliances'!BM67*Conversions!T$15)/Conversions!$B$9</f>
        <v>5994.1620738926304</v>
      </c>
      <c r="CN67" s="9">
        <f>(AN67*Conversions!U$14+'Federal Appliances'!BN67*Conversions!U$15)/Conversions!$B$9</f>
        <v>5787.4668299652976</v>
      </c>
      <c r="CO67" s="9">
        <f>(AO67*Conversions!V$14+'Federal Appliances'!BO67*Conversions!V$15)/Conversions!$B$9</f>
        <v>5580.7715860379667</v>
      </c>
      <c r="CP67" s="9">
        <f>(AP67*Conversions!W$14+'Federal Appliances'!BP67*Conversions!W$15)/Conversions!$B$9</f>
        <v>5374.076342110634</v>
      </c>
      <c r="CQ67" s="9">
        <f>(AQ67*Conversions!X$14+'Federal Appliances'!BQ67*Conversions!X$15)/Conversions!$B$9</f>
        <v>5167.3810981833012</v>
      </c>
      <c r="CR67" s="9">
        <f>(AR67*Conversions!Y$14+'Federal Appliances'!BR67*Conversions!Y$15)/Conversions!$B$9</f>
        <v>4960.6858542559685</v>
      </c>
      <c r="CS67" s="9">
        <f>(AS67*Conversions!Z$14+'Federal Appliances'!BS67*Conversions!Z$15)/Conversions!$B$9</f>
        <v>4753.9906103286357</v>
      </c>
      <c r="CT67" s="9">
        <f>(AT67*Conversions!AA$14+'Federal Appliances'!BT67*Conversions!AA$15)/Conversions!$B$9</f>
        <v>4547.2953664013048</v>
      </c>
      <c r="CU67" s="9">
        <f>(AU67*Conversions!AB$14+'Federal Appliances'!BU67*Conversions!AB$15)/Conversions!$B$9</f>
        <v>4340.6001224739721</v>
      </c>
      <c r="CV67" s="9">
        <f>(AV67*Conversions!AC$14+'Federal Appliances'!BV67*Conversions!AC$15)/Conversions!$B$9</f>
        <v>4133.9048785466393</v>
      </c>
      <c r="CW67" s="9">
        <f>(AW67*Conversions!AD$14+'Federal Appliances'!BW67*Conversions!AD$15)/Conversions!$B$9</f>
        <v>3927.2096346193071</v>
      </c>
      <c r="CX67" s="9">
        <f>(AX67*Conversions!AE$14+'Federal Appliances'!BX67*Conversions!AE$15)/Conversions!$B$9</f>
        <v>3720.5143906919748</v>
      </c>
      <c r="CY67" s="9">
        <f>(AY67*Conversions!AF$14+'Federal Appliances'!BY67*Conversions!AF$15)/Conversions!$B$9</f>
        <v>3513.819146764642</v>
      </c>
      <c r="CZ67" s="9">
        <f>(AZ67*Conversions!AG$14+'Federal Appliances'!BZ67*Conversions!AG$15)/Conversions!$B$9</f>
        <v>3307.1239028373102</v>
      </c>
      <c r="DA67" s="9">
        <f>(BA67*Conversions!AH$14+'Federal Appliances'!CA67*Conversions!AH$15)/Conversions!$B$9</f>
        <v>3100.4286589099775</v>
      </c>
      <c r="DB67" s="9">
        <f>(BB67*Conversions!AI$14+'Federal Appliances'!CB67*Conversions!AI$15)/Conversions!$B$9</f>
        <v>2893.7334149826452</v>
      </c>
      <c r="DC67" s="9">
        <f>(BC67*Conversions!AJ$14+'Federal Appliances'!CC67*Conversions!AJ$15)/Conversions!$B$9</f>
        <v>2687.0381710553138</v>
      </c>
      <c r="DD67" s="9">
        <f>(BD67*Conversions!AK$14+'Federal Appliances'!CD67*Conversions!AK$15)/Conversions!$B$9</f>
        <v>2480.3429271279815</v>
      </c>
      <c r="DE67" s="9">
        <f>(BE67*Conversions!AL$14+'Federal Appliances'!CE67*Conversions!AL$15)/Conversions!$B$9</f>
        <v>2273.6476832006492</v>
      </c>
      <c r="DF67" s="55">
        <f>(BF67*Conversions!AM$14+'Federal Appliances'!CF67*Conversions!AM$15)/Conversions!$B$9</f>
        <v>2066.9524392733206</v>
      </c>
    </row>
    <row r="68" spans="2:110">
      <c r="B68" t="str">
        <f t="shared" si="304"/>
        <v>Yes</v>
      </c>
      <c r="C68" t="s">
        <v>169</v>
      </c>
      <c r="D68" s="46">
        <f t="shared" si="304"/>
        <v>0.02</v>
      </c>
      <c r="E68">
        <f t="shared" ref="E68" si="320">E15</f>
        <v>2029</v>
      </c>
      <c r="F68" s="49">
        <v>21.2</v>
      </c>
      <c r="G68" s="51">
        <f t="shared" si="306"/>
        <v>2050.1999999999998</v>
      </c>
      <c r="H68" s="7">
        <v>16.100000000000001</v>
      </c>
      <c r="I68" s="7">
        <v>0</v>
      </c>
      <c r="J68" s="7">
        <v>0</v>
      </c>
      <c r="K68" s="47">
        <v>2099</v>
      </c>
      <c r="L68" s="7">
        <v>12.3</v>
      </c>
      <c r="M68" s="7">
        <v>44.7</v>
      </c>
      <c r="N68" s="7">
        <v>0</v>
      </c>
      <c r="O68" s="7">
        <v>0</v>
      </c>
      <c r="P68" s="47">
        <v>5596</v>
      </c>
      <c r="Q68" s="7">
        <v>35</v>
      </c>
      <c r="R68" s="7">
        <v>5</v>
      </c>
      <c r="S68" s="7">
        <v>0</v>
      </c>
      <c r="T68" s="7">
        <v>72.8</v>
      </c>
      <c r="U68" s="7">
        <v>0.5</v>
      </c>
      <c r="V68" s="7">
        <v>1.2</v>
      </c>
      <c r="W68" s="7">
        <v>55.9</v>
      </c>
      <c r="X68" s="7">
        <v>168.6</v>
      </c>
      <c r="Y68" s="45">
        <f t="shared" si="307"/>
        <v>3.6699054621848755E-2</v>
      </c>
      <c r="Z68" s="45">
        <f t="shared" si="308"/>
        <v>5.5641727995775714E-2</v>
      </c>
      <c r="AA68" s="46">
        <f t="shared" si="309"/>
        <v>9.3750000000000028E-2</v>
      </c>
      <c r="AB68" s="46">
        <f t="shared" si="297"/>
        <v>0</v>
      </c>
      <c r="AC68" s="46">
        <f t="shared" si="298"/>
        <v>0</v>
      </c>
      <c r="AD68" s="46">
        <f t="shared" si="299"/>
        <v>7.6454354182036777E-2</v>
      </c>
      <c r="AE68" s="46">
        <f t="shared" si="300"/>
        <v>0.29825308904985087</v>
      </c>
      <c r="AF68" s="46">
        <f t="shared" si="310"/>
        <v>6.2189054726368174E-2</v>
      </c>
      <c r="AG68" s="74">
        <f t="shared" si="311"/>
        <v>0</v>
      </c>
      <c r="AH68" s="9">
        <f t="shared" ref="AH68:AL68" si="321">IF(AH15=0,0,IF(AH15&gt;0,_xlfn.MINIFS($AG15:$BF15,$AG15:$BF15,"&gt;0"),_xlfn.MAXIFS($AG15:$BF15,$AG15:$BF15,"&lt;0")))</f>
        <v>0</v>
      </c>
      <c r="AI68" s="9">
        <f t="shared" si="321"/>
        <v>0</v>
      </c>
      <c r="AJ68" s="9">
        <f t="shared" si="321"/>
        <v>0</v>
      </c>
      <c r="AK68" s="9">
        <f t="shared" si="321"/>
        <v>42169811.320754722</v>
      </c>
      <c r="AL68" s="75">
        <f t="shared" si="321"/>
        <v>42169811.320754722</v>
      </c>
      <c r="AM68" s="9">
        <f t="shared" ref="AM68:BF68" si="322">IF(AM15=0,0,IF(AM15&gt;0,_xlfn.MINIFS($AG15:$BF15,$AG15:$BF15,"&gt;0"),_xlfn.MAXIFS($AG15:$BF15,$AG15:$BF15,"&lt;0")))</f>
        <v>42169811.320754722</v>
      </c>
      <c r="AN68" s="9">
        <f t="shared" si="322"/>
        <v>42169811.320754722</v>
      </c>
      <c r="AO68" s="9">
        <f t="shared" si="322"/>
        <v>42169811.320754722</v>
      </c>
      <c r="AP68" s="9">
        <f t="shared" si="322"/>
        <v>42169811.320754722</v>
      </c>
      <c r="AQ68" s="75">
        <f t="shared" si="322"/>
        <v>42169811.320754722</v>
      </c>
      <c r="AR68" s="9">
        <f t="shared" si="322"/>
        <v>42169811.320754722</v>
      </c>
      <c r="AS68" s="9">
        <f t="shared" si="322"/>
        <v>42169811.320754722</v>
      </c>
      <c r="AT68" s="9">
        <f t="shared" si="322"/>
        <v>42169811.320754722</v>
      </c>
      <c r="AU68" s="9">
        <f t="shared" si="322"/>
        <v>42169811.320754722</v>
      </c>
      <c r="AV68" s="75">
        <f t="shared" si="322"/>
        <v>42169811.320754722</v>
      </c>
      <c r="AW68" s="9">
        <f t="shared" si="322"/>
        <v>42169811.320754722</v>
      </c>
      <c r="AX68" s="9">
        <f t="shared" si="322"/>
        <v>42169811.320754722</v>
      </c>
      <c r="AY68" s="9">
        <f t="shared" si="322"/>
        <v>42169811.320754722</v>
      </c>
      <c r="AZ68" s="9">
        <f t="shared" si="322"/>
        <v>42169811.320754722</v>
      </c>
      <c r="BA68" s="75">
        <f t="shared" si="322"/>
        <v>42169811.320754722</v>
      </c>
      <c r="BB68" s="9">
        <f t="shared" si="322"/>
        <v>42169811.320754722</v>
      </c>
      <c r="BC68" s="9">
        <f t="shared" si="322"/>
        <v>42169811.320754722</v>
      </c>
      <c r="BD68" s="9">
        <f t="shared" si="322"/>
        <v>42169811.320754722</v>
      </c>
      <c r="BE68" s="9">
        <f t="shared" si="322"/>
        <v>42169811.320754722</v>
      </c>
      <c r="BF68" s="76">
        <f t="shared" si="322"/>
        <v>42169811.320754722</v>
      </c>
      <c r="BG68" s="9">
        <f t="shared" si="314"/>
        <v>0</v>
      </c>
      <c r="BH68" s="9">
        <f t="shared" ref="BH68:CF68" si="323">IF(BH15=0,0,IF(BH15&gt;0,_xlfn.MINIFS($BG15:$CF15,$BG15:$CF15,"&gt;0"),_xlfn.MAXIFS($BG15:$CF15,$BG15:$CF15,"&lt;0")))</f>
        <v>0</v>
      </c>
      <c r="BI68" s="9">
        <f t="shared" si="323"/>
        <v>0</v>
      </c>
      <c r="BJ68" s="9">
        <f t="shared" si="323"/>
        <v>0</v>
      </c>
      <c r="BK68" s="9">
        <f t="shared" si="323"/>
        <v>0</v>
      </c>
      <c r="BL68" s="9">
        <f t="shared" si="323"/>
        <v>0</v>
      </c>
      <c r="BM68" s="9">
        <f t="shared" si="323"/>
        <v>0</v>
      </c>
      <c r="BN68" s="9">
        <f t="shared" si="323"/>
        <v>0</v>
      </c>
      <c r="BO68" s="9">
        <f t="shared" si="323"/>
        <v>0</v>
      </c>
      <c r="BP68" s="9">
        <f t="shared" si="323"/>
        <v>0</v>
      </c>
      <c r="BQ68" s="9">
        <f t="shared" si="323"/>
        <v>0</v>
      </c>
      <c r="BR68" s="9">
        <f t="shared" si="323"/>
        <v>0</v>
      </c>
      <c r="BS68" s="9">
        <f t="shared" si="323"/>
        <v>0</v>
      </c>
      <c r="BT68" s="9">
        <f t="shared" si="323"/>
        <v>0</v>
      </c>
      <c r="BU68" s="9">
        <f t="shared" si="323"/>
        <v>0</v>
      </c>
      <c r="BV68" s="9">
        <f t="shared" si="323"/>
        <v>0</v>
      </c>
      <c r="BW68" s="9">
        <f t="shared" si="323"/>
        <v>0</v>
      </c>
      <c r="BX68" s="9">
        <f t="shared" si="323"/>
        <v>0</v>
      </c>
      <c r="BY68" s="9">
        <f t="shared" si="323"/>
        <v>0</v>
      </c>
      <c r="BZ68" s="9">
        <f t="shared" si="323"/>
        <v>0</v>
      </c>
      <c r="CA68" s="9">
        <f t="shared" si="323"/>
        <v>0</v>
      </c>
      <c r="CB68" s="9">
        <f t="shared" si="323"/>
        <v>0</v>
      </c>
      <c r="CC68" s="9">
        <f t="shared" si="323"/>
        <v>0</v>
      </c>
      <c r="CD68" s="9">
        <f t="shared" si="323"/>
        <v>0</v>
      </c>
      <c r="CE68" s="9">
        <f t="shared" si="323"/>
        <v>0</v>
      </c>
      <c r="CF68" s="55">
        <f t="shared" si="323"/>
        <v>0</v>
      </c>
      <c r="CG68" s="54">
        <f>(AG68*Conversions!N$14+'Federal Appliances'!BG68*Conversions!N$15)/Conversions!$B$9</f>
        <v>0</v>
      </c>
      <c r="CH68" s="9">
        <f>(AH68*Conversions!O$14+'Federal Appliances'!BH68*Conversions!O$15)/Conversions!$B$9</f>
        <v>0</v>
      </c>
      <c r="CI68" s="9">
        <f>(AI68*Conversions!P$14+'Federal Appliances'!BI68*Conversions!P$15)/Conversions!$B$9</f>
        <v>0</v>
      </c>
      <c r="CJ68" s="9">
        <f>(AJ68*Conversions!Q$14+'Federal Appliances'!BJ68*Conversions!Q$15)/Conversions!$B$9</f>
        <v>0</v>
      </c>
      <c r="CK68" s="9">
        <f>(AK68*Conversions!R$14+'Federal Appliances'!BK68*Conversions!R$15)/Conversions!$B$9</f>
        <v>22245.466383204886</v>
      </c>
      <c r="CL68" s="9">
        <f>(AL68*Conversions!S$14+'Federal Appliances'!BL68*Conversions!S$15)/Conversions!$B$9</f>
        <v>21738.2407653468</v>
      </c>
      <c r="CM68" s="9">
        <f>(AM68*Conversions!T$14+'Federal Appliances'!BM68*Conversions!T$15)/Conversions!$B$9</f>
        <v>21013.63273983524</v>
      </c>
      <c r="CN68" s="9">
        <f>(AN68*Conversions!U$14+'Federal Appliances'!BN68*Conversions!U$15)/Conversions!$B$9</f>
        <v>20289.024714323677</v>
      </c>
      <c r="CO68" s="9">
        <f>(AO68*Conversions!V$14+'Federal Appliances'!BO68*Conversions!V$15)/Conversions!$B$9</f>
        <v>19564.416688812118</v>
      </c>
      <c r="CP68" s="9">
        <f>(AP68*Conversions!W$14+'Federal Appliances'!BP68*Conversions!W$15)/Conversions!$B$9</f>
        <v>18839.808663300555</v>
      </c>
      <c r="CQ68" s="9">
        <f>(AQ68*Conversions!X$14+'Federal Appliances'!BQ68*Conversions!X$15)/Conversions!$B$9</f>
        <v>18115.200637788996</v>
      </c>
      <c r="CR68" s="9">
        <f>(AR68*Conversions!Y$14+'Federal Appliances'!BR68*Conversions!Y$15)/Conversions!$B$9</f>
        <v>17390.592612277433</v>
      </c>
      <c r="CS68" s="9">
        <f>(AS68*Conversions!Z$14+'Federal Appliances'!BS68*Conversions!Z$15)/Conversions!$B$9</f>
        <v>16665.984586765873</v>
      </c>
      <c r="CT68" s="9">
        <f>(AT68*Conversions!AA$14+'Federal Appliances'!BT68*Conversions!AA$15)/Conversions!$B$9</f>
        <v>15941.376561254312</v>
      </c>
      <c r="CU68" s="9">
        <f>(AU68*Conversions!AB$14+'Federal Appliances'!BU68*Conversions!AB$15)/Conversions!$B$9</f>
        <v>15216.768535742751</v>
      </c>
      <c r="CV68" s="9">
        <f>(AV68*Conversions!AC$14+'Federal Appliances'!BV68*Conversions!AC$15)/Conversions!$B$9</f>
        <v>14492.16051023119</v>
      </c>
      <c r="CW68" s="9">
        <f>(AW68*Conversions!AD$14+'Federal Appliances'!BW68*Conversions!AD$15)/Conversions!$B$9</f>
        <v>13767.552484719628</v>
      </c>
      <c r="CX68" s="9">
        <f>(AX68*Conversions!AE$14+'Federal Appliances'!BX68*Conversions!AE$15)/Conversions!$B$9</f>
        <v>13042.944459208067</v>
      </c>
      <c r="CY68" s="9">
        <f>(AY68*Conversions!AF$14+'Federal Appliances'!BY68*Conversions!AF$15)/Conversions!$B$9</f>
        <v>12318.336433696506</v>
      </c>
      <c r="CZ68" s="9">
        <f>(AZ68*Conversions!AG$14+'Federal Appliances'!BZ68*Conversions!AG$15)/Conversions!$B$9</f>
        <v>11593.728408184947</v>
      </c>
      <c r="DA68" s="9">
        <f>(BA68*Conversions!AH$14+'Federal Appliances'!CA68*Conversions!AH$15)/Conversions!$B$9</f>
        <v>10869.120382673387</v>
      </c>
      <c r="DB68" s="9">
        <f>(BB68*Conversions!AI$14+'Federal Appliances'!CB68*Conversions!AI$15)/Conversions!$B$9</f>
        <v>10144.512357161826</v>
      </c>
      <c r="DC68" s="9">
        <f>(BC68*Conversions!AJ$14+'Federal Appliances'!CC68*Conversions!AJ$15)/Conversions!$B$9</f>
        <v>9419.9043316502666</v>
      </c>
      <c r="DD68" s="9">
        <f>(BD68*Conversions!AK$14+'Federal Appliances'!CD68*Conversions!AK$15)/Conversions!$B$9</f>
        <v>8695.2963061387072</v>
      </c>
      <c r="DE68" s="9">
        <f>(BE68*Conversions!AL$14+'Federal Appliances'!CE68*Conversions!AL$15)/Conversions!$B$9</f>
        <v>7970.688280627146</v>
      </c>
      <c r="DF68" s="55">
        <f>(BF68*Conversions!AM$14+'Federal Appliances'!CF68*Conversions!AM$15)/Conversions!$B$9</f>
        <v>7246.0802551155984</v>
      </c>
    </row>
    <row r="69" spans="2:110">
      <c r="B69" t="str">
        <f t="shared" si="304"/>
        <v>Yes</v>
      </c>
      <c r="C69" t="s">
        <v>170</v>
      </c>
      <c r="D69" s="46">
        <f t="shared" si="304"/>
        <v>0.02</v>
      </c>
      <c r="E69">
        <f t="shared" ref="E69" si="324">E16</f>
        <v>2028</v>
      </c>
      <c r="F69" s="49">
        <v>10</v>
      </c>
      <c r="G69" s="51">
        <f t="shared" si="306"/>
        <v>2038</v>
      </c>
      <c r="H69" s="7">
        <v>3</v>
      </c>
      <c r="I69" s="7">
        <v>0</v>
      </c>
      <c r="J69" s="7">
        <v>0</v>
      </c>
      <c r="K69" s="7">
        <v>375</v>
      </c>
      <c r="L69" s="7">
        <v>0</v>
      </c>
      <c r="M69" s="7">
        <v>4</v>
      </c>
      <c r="N69" s="7">
        <v>0</v>
      </c>
      <c r="O69" s="7">
        <v>0</v>
      </c>
      <c r="P69" s="7">
        <v>480</v>
      </c>
      <c r="Q69" s="7">
        <v>0</v>
      </c>
      <c r="R69" s="7">
        <v>0.6</v>
      </c>
      <c r="S69" s="7">
        <v>0</v>
      </c>
      <c r="T69" s="7">
        <v>8.8000000000000007</v>
      </c>
      <c r="U69" s="7">
        <v>0.1</v>
      </c>
      <c r="V69" s="7">
        <v>0.3</v>
      </c>
      <c r="W69" s="7">
        <v>7.5</v>
      </c>
      <c r="X69" s="7">
        <v>21.8</v>
      </c>
      <c r="Y69" s="45">
        <f t="shared" si="307"/>
        <v>4.9238445378151285E-3</v>
      </c>
      <c r="Z69" s="45">
        <f t="shared" si="308"/>
        <v>7.1944820302960299E-3</v>
      </c>
      <c r="AA69" s="46">
        <f t="shared" si="309"/>
        <v>8.3892617449664447E-3</v>
      </c>
      <c r="AB69" s="46">
        <f t="shared" si="297"/>
        <v>0</v>
      </c>
      <c r="AC69" s="46">
        <f t="shared" si="298"/>
        <v>0</v>
      </c>
      <c r="AD69" s="46">
        <f t="shared" si="299"/>
        <v>6.5579145831625545E-3</v>
      </c>
      <c r="AE69" s="46">
        <f t="shared" si="300"/>
        <v>0</v>
      </c>
      <c r="AF69" s="46">
        <f t="shared" si="310"/>
        <v>7.4626865671641807E-3</v>
      </c>
      <c r="AG69" s="74">
        <f t="shared" si="311"/>
        <v>0</v>
      </c>
      <c r="AH69" s="9">
        <f t="shared" ref="AH69:AL69" si="325">IF(AH16=0,0,IF(AH16&gt;0,_xlfn.MINIFS($AG16:$BF16,$AG16:$BF16,"&gt;0"),_xlfn.MAXIFS($AG16:$BF16,$AG16:$BF16,"&lt;0")))</f>
        <v>0</v>
      </c>
      <c r="AI69" s="9">
        <f t="shared" si="325"/>
        <v>0</v>
      </c>
      <c r="AJ69" s="9">
        <f t="shared" si="325"/>
        <v>8000000</v>
      </c>
      <c r="AK69" s="9">
        <f t="shared" si="325"/>
        <v>8000000</v>
      </c>
      <c r="AL69" s="75">
        <f t="shared" si="325"/>
        <v>8000000</v>
      </c>
      <c r="AM69" s="9">
        <f t="shared" ref="AM69:BF69" si="326">IF(AM16=0,0,IF(AM16&gt;0,_xlfn.MINIFS($AG16:$BF16,$AG16:$BF16,"&gt;0"),_xlfn.MAXIFS($AG16:$BF16,$AG16:$BF16,"&lt;0")))</f>
        <v>8000000</v>
      </c>
      <c r="AN69" s="9">
        <f t="shared" si="326"/>
        <v>8000000</v>
      </c>
      <c r="AO69" s="9">
        <f t="shared" si="326"/>
        <v>8000000</v>
      </c>
      <c r="AP69" s="9">
        <f t="shared" si="326"/>
        <v>8000000</v>
      </c>
      <c r="AQ69" s="75">
        <f t="shared" si="326"/>
        <v>8000000</v>
      </c>
      <c r="AR69" s="9">
        <f t="shared" si="326"/>
        <v>8000000</v>
      </c>
      <c r="AS69" s="9">
        <f t="shared" si="326"/>
        <v>8000000</v>
      </c>
      <c r="AT69" s="9">
        <f t="shared" si="326"/>
        <v>8000000</v>
      </c>
      <c r="AU69" s="9">
        <f t="shared" si="326"/>
        <v>8000000</v>
      </c>
      <c r="AV69" s="75">
        <f t="shared" si="326"/>
        <v>8000000</v>
      </c>
      <c r="AW69" s="9">
        <f t="shared" si="326"/>
        <v>8000000</v>
      </c>
      <c r="AX69" s="9">
        <f t="shared" si="326"/>
        <v>8000000</v>
      </c>
      <c r="AY69" s="9">
        <f t="shared" si="326"/>
        <v>8000000</v>
      </c>
      <c r="AZ69" s="9">
        <f t="shared" si="326"/>
        <v>8000000</v>
      </c>
      <c r="BA69" s="75">
        <f t="shared" si="326"/>
        <v>8000000</v>
      </c>
      <c r="BB69" s="9">
        <f t="shared" si="326"/>
        <v>8000000</v>
      </c>
      <c r="BC69" s="9">
        <f t="shared" si="326"/>
        <v>8000000</v>
      </c>
      <c r="BD69" s="9">
        <f t="shared" si="326"/>
        <v>8000000</v>
      </c>
      <c r="BE69" s="9">
        <f t="shared" si="326"/>
        <v>8000000</v>
      </c>
      <c r="BF69" s="76">
        <f t="shared" si="326"/>
        <v>8000000</v>
      </c>
      <c r="BG69" s="9">
        <f t="shared" si="314"/>
        <v>0</v>
      </c>
      <c r="BH69" s="9">
        <f t="shared" ref="BH69:CF69" si="327">IF(BH16=0,0,IF(BH16&gt;0,_xlfn.MINIFS($BG16:$CF16,$BG16:$CF16,"&gt;0"),_xlfn.MAXIFS($BG16:$CF16,$BG16:$CF16,"&lt;0")))</f>
        <v>0</v>
      </c>
      <c r="BI69" s="9">
        <f t="shared" si="327"/>
        <v>0</v>
      </c>
      <c r="BJ69" s="9">
        <f t="shared" si="327"/>
        <v>0</v>
      </c>
      <c r="BK69" s="9">
        <f t="shared" si="327"/>
        <v>0</v>
      </c>
      <c r="BL69" s="9">
        <f t="shared" si="327"/>
        <v>0</v>
      </c>
      <c r="BM69" s="9">
        <f t="shared" si="327"/>
        <v>0</v>
      </c>
      <c r="BN69" s="9">
        <f t="shared" si="327"/>
        <v>0</v>
      </c>
      <c r="BO69" s="9">
        <f t="shared" si="327"/>
        <v>0</v>
      </c>
      <c r="BP69" s="9">
        <f t="shared" si="327"/>
        <v>0</v>
      </c>
      <c r="BQ69" s="9">
        <f t="shared" si="327"/>
        <v>0</v>
      </c>
      <c r="BR69" s="9">
        <f t="shared" si="327"/>
        <v>0</v>
      </c>
      <c r="BS69" s="9">
        <f t="shared" si="327"/>
        <v>0</v>
      </c>
      <c r="BT69" s="9">
        <f t="shared" si="327"/>
        <v>0</v>
      </c>
      <c r="BU69" s="9">
        <f t="shared" si="327"/>
        <v>0</v>
      </c>
      <c r="BV69" s="9">
        <f t="shared" si="327"/>
        <v>0</v>
      </c>
      <c r="BW69" s="9">
        <f t="shared" si="327"/>
        <v>0</v>
      </c>
      <c r="BX69" s="9">
        <f t="shared" si="327"/>
        <v>0</v>
      </c>
      <c r="BY69" s="9">
        <f t="shared" si="327"/>
        <v>0</v>
      </c>
      <c r="BZ69" s="9">
        <f t="shared" si="327"/>
        <v>0</v>
      </c>
      <c r="CA69" s="9">
        <f t="shared" si="327"/>
        <v>0</v>
      </c>
      <c r="CB69" s="9">
        <f t="shared" si="327"/>
        <v>0</v>
      </c>
      <c r="CC69" s="9">
        <f t="shared" si="327"/>
        <v>0</v>
      </c>
      <c r="CD69" s="9">
        <f t="shared" si="327"/>
        <v>0</v>
      </c>
      <c r="CE69" s="9">
        <f t="shared" si="327"/>
        <v>0</v>
      </c>
      <c r="CF69" s="55">
        <f t="shared" si="327"/>
        <v>0</v>
      </c>
      <c r="CG69" s="54">
        <f>(AG69*Conversions!N$14+'Federal Appliances'!BG69*Conversions!N$15)/Conversions!$B$9</f>
        <v>0</v>
      </c>
      <c r="CH69" s="9">
        <f>(AH69*Conversions!O$14+'Federal Appliances'!BH69*Conversions!O$15)/Conversions!$B$9</f>
        <v>0</v>
      </c>
      <c r="CI69" s="9">
        <f>(AI69*Conversions!P$14+'Federal Appliances'!BI69*Conversions!P$15)/Conversions!$B$9</f>
        <v>0</v>
      </c>
      <c r="CJ69" s="9">
        <f>(AJ69*Conversions!Q$14+'Federal Appliances'!BJ69*Conversions!Q$15)/Conversions!$B$9</f>
        <v>4316.3943661971816</v>
      </c>
      <c r="CK69" s="9">
        <f>(AK69*Conversions!R$14+'Federal Appliances'!BK69*Conversions!R$15)/Conversions!$B$9</f>
        <v>4220.1690140845058</v>
      </c>
      <c r="CL69" s="9">
        <f>(AL69*Conversions!S$14+'Federal Appliances'!BL69*Conversions!S$15)/Conversions!$B$9</f>
        <v>4123.9436619718308</v>
      </c>
      <c r="CM69" s="9">
        <f>(AM69*Conversions!T$14+'Federal Appliances'!BM69*Conversions!T$15)/Conversions!$B$9</f>
        <v>3986.4788732394363</v>
      </c>
      <c r="CN69" s="9">
        <f>(AN69*Conversions!U$14+'Federal Appliances'!BN69*Conversions!U$15)/Conversions!$B$9</f>
        <v>3849.0140845070414</v>
      </c>
      <c r="CO69" s="9">
        <f>(AO69*Conversions!V$14+'Federal Appliances'!BO69*Conversions!V$15)/Conversions!$B$9</f>
        <v>3711.5492957746469</v>
      </c>
      <c r="CP69" s="9">
        <f>(AP69*Conversions!W$14+'Federal Appliances'!BP69*Conversions!W$15)/Conversions!$B$9</f>
        <v>3574.0845070422524</v>
      </c>
      <c r="CQ69" s="9">
        <f>(AQ69*Conversions!X$14+'Federal Appliances'!BQ69*Conversions!X$15)/Conversions!$B$9</f>
        <v>3436.6197183098584</v>
      </c>
      <c r="CR69" s="9">
        <f>(AR69*Conversions!Y$14+'Federal Appliances'!BR69*Conversions!Y$15)/Conversions!$B$9</f>
        <v>3299.1549295774639</v>
      </c>
      <c r="CS69" s="9">
        <f>(AS69*Conversions!Z$14+'Federal Appliances'!BS69*Conversions!Z$15)/Conversions!$B$9</f>
        <v>3161.690140845069</v>
      </c>
      <c r="CT69" s="9">
        <f>(AT69*Conversions!AA$14+'Federal Appliances'!BT69*Conversions!AA$15)/Conversions!$B$9</f>
        <v>3024.2253521126745</v>
      </c>
      <c r="CU69" s="9">
        <f>(AU69*Conversions!AB$14+'Federal Appliances'!BU69*Conversions!AB$15)/Conversions!$B$9</f>
        <v>2886.76056338028</v>
      </c>
      <c r="CV69" s="9">
        <f>(AV69*Conversions!AC$14+'Federal Appliances'!BV69*Conversions!AC$15)/Conversions!$B$9</f>
        <v>2749.2957746478855</v>
      </c>
      <c r="CW69" s="9">
        <f>(AW69*Conversions!AD$14+'Federal Appliances'!BW69*Conversions!AD$15)/Conversions!$B$9</f>
        <v>2611.8309859154911</v>
      </c>
      <c r="CX69" s="9">
        <f>(AX69*Conversions!AE$14+'Federal Appliances'!BX69*Conversions!AE$15)/Conversions!$B$9</f>
        <v>2474.3661971830961</v>
      </c>
      <c r="CY69" s="9">
        <f>(AY69*Conversions!AF$14+'Federal Appliances'!BY69*Conversions!AF$15)/Conversions!$B$9</f>
        <v>2336.9014084507016</v>
      </c>
      <c r="CZ69" s="9">
        <f>(AZ69*Conversions!AG$14+'Federal Appliances'!BZ69*Conversions!AG$15)/Conversions!$B$9</f>
        <v>2199.4366197183072</v>
      </c>
      <c r="DA69" s="9">
        <f>(BA69*Conversions!AH$14+'Federal Appliances'!CA69*Conversions!AH$15)/Conversions!$B$9</f>
        <v>2061.9718309859127</v>
      </c>
      <c r="DB69" s="9">
        <f>(BB69*Conversions!AI$14+'Federal Appliances'!CB69*Conversions!AI$15)/Conversions!$B$9</f>
        <v>1924.5070422535184</v>
      </c>
      <c r="DC69" s="9">
        <f>(BC69*Conversions!AJ$14+'Federal Appliances'!CC69*Conversions!AJ$15)/Conversions!$B$9</f>
        <v>1787.0422535211242</v>
      </c>
      <c r="DD69" s="9">
        <f>(BD69*Conversions!AK$14+'Federal Appliances'!CD69*Conversions!AK$15)/Conversions!$B$9</f>
        <v>1649.5774647887297</v>
      </c>
      <c r="DE69" s="9">
        <f>(BE69*Conversions!AL$14+'Federal Appliances'!CE69*Conversions!AL$15)/Conversions!$B$9</f>
        <v>1512.1126760563354</v>
      </c>
      <c r="DF69" s="55">
        <f>(BF69*Conversions!AM$14+'Federal Appliances'!CF69*Conversions!AM$15)/Conversions!$B$9</f>
        <v>1374.6478873239435</v>
      </c>
    </row>
    <row r="70" spans="2:110">
      <c r="B70" t="str">
        <f t="shared" si="304"/>
        <v>Yes</v>
      </c>
      <c r="C70" t="s">
        <v>171</v>
      </c>
      <c r="D70" s="46">
        <f t="shared" si="304"/>
        <v>0.02</v>
      </c>
      <c r="E70">
        <f t="shared" ref="E70" si="328">E17</f>
        <v>2026</v>
      </c>
      <c r="F70" s="49">
        <v>16</v>
      </c>
      <c r="G70" s="51">
        <f t="shared" si="306"/>
        <v>2042</v>
      </c>
      <c r="H70" s="7">
        <v>12.8</v>
      </c>
      <c r="I70" s="7">
        <v>10.8</v>
      </c>
      <c r="J70" s="7">
        <v>0</v>
      </c>
      <c r="K70" s="47">
        <v>1789</v>
      </c>
      <c r="L70" s="7">
        <v>1.6</v>
      </c>
      <c r="M70" s="7">
        <v>21.6</v>
      </c>
      <c r="N70" s="7">
        <v>18.2</v>
      </c>
      <c r="O70" s="7">
        <v>0</v>
      </c>
      <c r="P70" s="47">
        <v>2922</v>
      </c>
      <c r="Q70" s="7">
        <v>2.6</v>
      </c>
      <c r="R70" s="7">
        <v>3.5</v>
      </c>
      <c r="S70" s="7">
        <v>0</v>
      </c>
      <c r="T70" s="7">
        <v>50.6</v>
      </c>
      <c r="U70" s="7">
        <v>1.1000000000000001</v>
      </c>
      <c r="V70" s="7">
        <v>2.2000000000000002</v>
      </c>
      <c r="W70" s="7">
        <v>54.1</v>
      </c>
      <c r="X70" s="7">
        <v>126.1</v>
      </c>
      <c r="Y70" s="45">
        <f t="shared" si="307"/>
        <v>3.5517331932773122E-2</v>
      </c>
      <c r="Z70" s="45">
        <f t="shared" si="308"/>
        <v>4.1615788257813272E-2</v>
      </c>
      <c r="AA70" s="46">
        <f t="shared" si="309"/>
        <v>4.5302013422818803E-2</v>
      </c>
      <c r="AB70" s="46">
        <f t="shared" si="297"/>
        <v>1.9936466206594367E-2</v>
      </c>
      <c r="AC70" s="46">
        <f t="shared" si="298"/>
        <v>0</v>
      </c>
      <c r="AD70" s="46">
        <f t="shared" si="299"/>
        <v>3.9921305025002046E-2</v>
      </c>
      <c r="AE70" s="46">
        <f t="shared" si="300"/>
        <v>2.2155943757988922E-2</v>
      </c>
      <c r="AF70" s="46">
        <f t="shared" si="310"/>
        <v>4.3532338308457721E-2</v>
      </c>
      <c r="AG70" s="74">
        <f t="shared" si="311"/>
        <v>0</v>
      </c>
      <c r="AH70" s="9">
        <f t="shared" ref="AH70:AL70" si="329">IF(AH17=0,0,IF(AH17&gt;0,_xlfn.MINIFS($AG17:$BF17,$AG17:$BF17,"&gt;0"),_xlfn.MAXIFS($AG17:$BF17,$AG17:$BF17,"&lt;0")))</f>
        <v>27000000.000000004</v>
      </c>
      <c r="AI70" s="9">
        <f t="shared" si="329"/>
        <v>27000000.000000004</v>
      </c>
      <c r="AJ70" s="9">
        <f t="shared" si="329"/>
        <v>27000000.000000004</v>
      </c>
      <c r="AK70" s="9">
        <f t="shared" si="329"/>
        <v>27000000.000000004</v>
      </c>
      <c r="AL70" s="75">
        <f t="shared" si="329"/>
        <v>27000000.000000004</v>
      </c>
      <c r="AM70" s="9">
        <f t="shared" ref="AM70:BF70" si="330">IF(AM17=0,0,IF(AM17&gt;0,_xlfn.MINIFS($AG17:$BF17,$AG17:$BF17,"&gt;0"),_xlfn.MAXIFS($AG17:$BF17,$AG17:$BF17,"&lt;0")))</f>
        <v>27000000.000000004</v>
      </c>
      <c r="AN70" s="9">
        <f t="shared" si="330"/>
        <v>27000000.000000004</v>
      </c>
      <c r="AO70" s="9">
        <f t="shared" si="330"/>
        <v>27000000.000000004</v>
      </c>
      <c r="AP70" s="9">
        <f t="shared" si="330"/>
        <v>27000000.000000004</v>
      </c>
      <c r="AQ70" s="75">
        <f t="shared" si="330"/>
        <v>27000000.000000004</v>
      </c>
      <c r="AR70" s="9">
        <f t="shared" si="330"/>
        <v>27000000.000000004</v>
      </c>
      <c r="AS70" s="9">
        <f t="shared" si="330"/>
        <v>27000000.000000004</v>
      </c>
      <c r="AT70" s="9">
        <f t="shared" si="330"/>
        <v>27000000.000000004</v>
      </c>
      <c r="AU70" s="9">
        <f t="shared" si="330"/>
        <v>27000000.000000004</v>
      </c>
      <c r="AV70" s="75">
        <f t="shared" si="330"/>
        <v>27000000.000000004</v>
      </c>
      <c r="AW70" s="9">
        <f t="shared" si="330"/>
        <v>27000000.000000004</v>
      </c>
      <c r="AX70" s="9">
        <f t="shared" si="330"/>
        <v>27000000.000000004</v>
      </c>
      <c r="AY70" s="9">
        <f t="shared" si="330"/>
        <v>27000000.000000004</v>
      </c>
      <c r="AZ70" s="9">
        <f t="shared" si="330"/>
        <v>27000000.000000004</v>
      </c>
      <c r="BA70" s="75">
        <f t="shared" si="330"/>
        <v>27000000.000000004</v>
      </c>
      <c r="BB70" s="9">
        <f t="shared" si="330"/>
        <v>27000000.000000004</v>
      </c>
      <c r="BC70" s="9">
        <f t="shared" si="330"/>
        <v>27000000.000000004</v>
      </c>
      <c r="BD70" s="9">
        <f t="shared" si="330"/>
        <v>27000000.000000004</v>
      </c>
      <c r="BE70" s="9">
        <f t="shared" si="330"/>
        <v>27000000.000000004</v>
      </c>
      <c r="BF70" s="76">
        <f t="shared" si="330"/>
        <v>27000000.000000004</v>
      </c>
      <c r="BG70" s="9">
        <f t="shared" si="314"/>
        <v>0</v>
      </c>
      <c r="BH70" s="9">
        <f t="shared" ref="BH70:CF70" si="331">IF(BH17=0,0,IF(BH17&gt;0,_xlfn.MINIFS($BG17:$CF17,$BG17:$CF17,"&gt;0"),_xlfn.MAXIFS($BG17:$CF17,$BG17:$CF17,"&lt;0")))</f>
        <v>22750</v>
      </c>
      <c r="BI70" s="9">
        <f t="shared" si="331"/>
        <v>22750</v>
      </c>
      <c r="BJ70" s="9">
        <f t="shared" si="331"/>
        <v>22750</v>
      </c>
      <c r="BK70" s="9">
        <f t="shared" si="331"/>
        <v>22750</v>
      </c>
      <c r="BL70" s="9">
        <f t="shared" si="331"/>
        <v>22750</v>
      </c>
      <c r="BM70" s="9">
        <f t="shared" si="331"/>
        <v>22750</v>
      </c>
      <c r="BN70" s="9">
        <f t="shared" si="331"/>
        <v>22750</v>
      </c>
      <c r="BO70" s="9">
        <f t="shared" si="331"/>
        <v>22750</v>
      </c>
      <c r="BP70" s="9">
        <f t="shared" si="331"/>
        <v>22750</v>
      </c>
      <c r="BQ70" s="9">
        <f t="shared" si="331"/>
        <v>22750</v>
      </c>
      <c r="BR70" s="9">
        <f t="shared" si="331"/>
        <v>22750</v>
      </c>
      <c r="BS70" s="9">
        <f t="shared" si="331"/>
        <v>22750</v>
      </c>
      <c r="BT70" s="9">
        <f t="shared" si="331"/>
        <v>22750</v>
      </c>
      <c r="BU70" s="9">
        <f t="shared" si="331"/>
        <v>22750</v>
      </c>
      <c r="BV70" s="9">
        <f t="shared" si="331"/>
        <v>22750</v>
      </c>
      <c r="BW70" s="9">
        <f t="shared" si="331"/>
        <v>22750</v>
      </c>
      <c r="BX70" s="9">
        <f t="shared" si="331"/>
        <v>22750</v>
      </c>
      <c r="BY70" s="9">
        <f t="shared" si="331"/>
        <v>22750</v>
      </c>
      <c r="BZ70" s="9">
        <f t="shared" si="331"/>
        <v>22750</v>
      </c>
      <c r="CA70" s="9">
        <f t="shared" si="331"/>
        <v>22750</v>
      </c>
      <c r="CB70" s="9">
        <f t="shared" si="331"/>
        <v>22750</v>
      </c>
      <c r="CC70" s="9">
        <f t="shared" si="331"/>
        <v>22750</v>
      </c>
      <c r="CD70" s="9">
        <f t="shared" si="331"/>
        <v>22750</v>
      </c>
      <c r="CE70" s="9">
        <f t="shared" si="331"/>
        <v>22750</v>
      </c>
      <c r="CF70" s="55">
        <f t="shared" si="331"/>
        <v>22750</v>
      </c>
      <c r="CG70" s="54">
        <f>(AG70*Conversions!N$14+'Federal Appliances'!BG70*Conversions!N$15)/Conversions!$B$9</f>
        <v>0</v>
      </c>
      <c r="CH70" s="9">
        <f>(AH70*Conversions!O$14+'Federal Appliances'!BH70*Conversions!O$15)/Conversions!$B$9</f>
        <v>16548.227112676057</v>
      </c>
      <c r="CI70" s="9">
        <f>(AI70*Conversions!P$14+'Federal Appliances'!BI70*Conversions!P$15)/Conversions!$B$9</f>
        <v>16223.466549295774</v>
      </c>
      <c r="CJ70" s="9">
        <f>(AJ70*Conversions!Q$14+'Federal Appliances'!BJ70*Conversions!Q$15)/Conversions!$B$9</f>
        <v>15898.705985915491</v>
      </c>
      <c r="CK70" s="9">
        <f>(AK70*Conversions!R$14+'Federal Appliances'!BK70*Conversions!R$15)/Conversions!$B$9</f>
        <v>15573.945422535207</v>
      </c>
      <c r="CL70" s="9">
        <f>(AL70*Conversions!S$14+'Federal Appliances'!BL70*Conversions!S$15)/Conversions!$B$9</f>
        <v>15249.18485915493</v>
      </c>
      <c r="CM70" s="9">
        <f>(AM70*Conversions!T$14+'Federal Appliances'!BM70*Conversions!T$15)/Conversions!$B$9</f>
        <v>14785.241197183099</v>
      </c>
      <c r="CN70" s="9">
        <f>(AN70*Conversions!U$14+'Federal Appliances'!BN70*Conversions!U$15)/Conversions!$B$9</f>
        <v>14321.297535211266</v>
      </c>
      <c r="CO70" s="9">
        <f>(AO70*Conversions!V$14+'Federal Appliances'!BO70*Conversions!V$15)/Conversions!$B$9</f>
        <v>13857.353873239435</v>
      </c>
      <c r="CP70" s="9">
        <f>(AP70*Conversions!W$14+'Federal Appliances'!BP70*Conversions!W$15)/Conversions!$B$9</f>
        <v>13393.410211267603</v>
      </c>
      <c r="CQ70" s="9">
        <f>(AQ70*Conversions!X$14+'Federal Appliances'!BQ70*Conversions!X$15)/Conversions!$B$9</f>
        <v>12929.466549295772</v>
      </c>
      <c r="CR70" s="9">
        <f>(AR70*Conversions!Y$14+'Federal Appliances'!BR70*Conversions!Y$15)/Conversions!$B$9</f>
        <v>12465.522887323941</v>
      </c>
      <c r="CS70" s="9">
        <f>(AS70*Conversions!Z$14+'Federal Appliances'!BS70*Conversions!Z$15)/Conversions!$B$9</f>
        <v>12001.57922535211</v>
      </c>
      <c r="CT70" s="9">
        <f>(AT70*Conversions!AA$14+'Federal Appliances'!BT70*Conversions!AA$15)/Conversions!$B$9</f>
        <v>11537.635563380278</v>
      </c>
      <c r="CU70" s="9">
        <f>(AU70*Conversions!AB$14+'Federal Appliances'!BU70*Conversions!AB$15)/Conversions!$B$9</f>
        <v>11073.691901408447</v>
      </c>
      <c r="CV70" s="9">
        <f>(AV70*Conversions!AC$14+'Federal Appliances'!BV70*Conversions!AC$15)/Conversions!$B$9</f>
        <v>10609.748239436616</v>
      </c>
      <c r="CW70" s="9">
        <f>(AW70*Conversions!AD$14+'Federal Appliances'!BW70*Conversions!AD$15)/Conversions!$B$9</f>
        <v>10145.804577464784</v>
      </c>
      <c r="CX70" s="9">
        <f>(AX70*Conversions!AE$14+'Federal Appliances'!BX70*Conversions!AE$15)/Conversions!$B$9</f>
        <v>9681.8609154929527</v>
      </c>
      <c r="CY70" s="9">
        <f>(AY70*Conversions!AF$14+'Federal Appliances'!BY70*Conversions!AF$15)/Conversions!$B$9</f>
        <v>9217.9172535211201</v>
      </c>
      <c r="CZ70" s="9">
        <f>(AZ70*Conversions!AG$14+'Federal Appliances'!BZ70*Conversions!AG$15)/Conversions!$B$9</f>
        <v>8753.9735915492893</v>
      </c>
      <c r="DA70" s="9">
        <f>(BA70*Conversions!AH$14+'Federal Appliances'!CA70*Conversions!AH$15)/Conversions!$B$9</f>
        <v>8290.0299295774566</v>
      </c>
      <c r="DB70" s="9">
        <f>(BB70*Conversions!AI$14+'Federal Appliances'!CB70*Conversions!AI$15)/Conversions!$B$9</f>
        <v>7826.0862676056258</v>
      </c>
      <c r="DC70" s="9">
        <f>(BC70*Conversions!AJ$14+'Federal Appliances'!CC70*Conversions!AJ$15)/Conversions!$B$9</f>
        <v>7362.1426056337941</v>
      </c>
      <c r="DD70" s="9">
        <f>(BD70*Conversions!AK$14+'Federal Appliances'!CD70*Conversions!AK$15)/Conversions!$B$9</f>
        <v>6898.1989436619633</v>
      </c>
      <c r="DE70" s="9">
        <f>(BE70*Conversions!AL$14+'Federal Appliances'!CE70*Conversions!AL$15)/Conversions!$B$9</f>
        <v>6434.2552816901325</v>
      </c>
      <c r="DF70" s="55">
        <f>(BF70*Conversions!AM$14+'Federal Appliances'!CF70*Conversions!AM$15)/Conversions!$B$9</f>
        <v>5970.3116197183099</v>
      </c>
    </row>
    <row r="71" spans="2:110">
      <c r="B71" t="str">
        <f t="shared" si="304"/>
        <v>Yes</v>
      </c>
      <c r="C71" t="s">
        <v>172</v>
      </c>
      <c r="D71" s="46">
        <f t="shared" si="304"/>
        <v>0.02</v>
      </c>
      <c r="E71">
        <f t="shared" ref="E71" si="332">E18</f>
        <v>2026</v>
      </c>
      <c r="F71" s="49">
        <v>14.2</v>
      </c>
      <c r="G71" s="51">
        <f t="shared" si="306"/>
        <v>2040.2</v>
      </c>
      <c r="H71" s="7">
        <v>1.5</v>
      </c>
      <c r="I71" s="7">
        <v>8.5</v>
      </c>
      <c r="J71" s="7">
        <v>65.400000000000006</v>
      </c>
      <c r="K71" s="47">
        <v>1177</v>
      </c>
      <c r="L71" s="7">
        <v>0.2</v>
      </c>
      <c r="M71" s="7">
        <v>2.2000000000000002</v>
      </c>
      <c r="N71" s="7">
        <v>12.6</v>
      </c>
      <c r="O71" s="7">
        <v>97.8</v>
      </c>
      <c r="P71" s="47">
        <v>2022</v>
      </c>
      <c r="Q71" s="7">
        <v>0.3</v>
      </c>
      <c r="R71" s="7">
        <v>0.6</v>
      </c>
      <c r="S71" s="47">
        <v>1750</v>
      </c>
      <c r="T71" s="7">
        <v>33.4</v>
      </c>
      <c r="U71" s="7">
        <v>0.3</v>
      </c>
      <c r="V71" s="7">
        <v>0.4</v>
      </c>
      <c r="W71" s="7">
        <v>16.100000000000001</v>
      </c>
      <c r="X71" s="7">
        <v>23.8</v>
      </c>
      <c r="Y71" s="45">
        <f t="shared" si="307"/>
        <v>1.0569852941176476E-2</v>
      </c>
      <c r="Z71" s="45">
        <f t="shared" si="308"/>
        <v>7.8545262532589682E-3</v>
      </c>
      <c r="AA71" s="46">
        <f t="shared" si="309"/>
        <v>4.6140939597315448E-3</v>
      </c>
      <c r="AB71" s="46">
        <f t="shared" si="297"/>
        <v>1.3802168912257639E-2</v>
      </c>
      <c r="AC71" s="46">
        <f t="shared" si="298"/>
        <v>0.16988014590932776</v>
      </c>
      <c r="AD71" s="46">
        <f t="shared" si="299"/>
        <v>2.7625215181572259E-2</v>
      </c>
      <c r="AE71" s="46">
        <f t="shared" si="300"/>
        <v>2.5564550489987213E-3</v>
      </c>
      <c r="AF71" s="46">
        <f t="shared" si="310"/>
        <v>7.4626865671641807E-3</v>
      </c>
      <c r="AG71" s="74">
        <f t="shared" si="311"/>
        <v>0</v>
      </c>
      <c r="AH71" s="9">
        <f t="shared" ref="AH71:AL71" si="333">IF(AH18=0,0,IF(AH18&gt;0,_xlfn.MINIFS($AG18:$BF18,$AG18:$BF18,"&gt;0"),_xlfn.MAXIFS($AG18:$BF18,$AG18:$BF18,"&lt;0")))</f>
        <v>3098591.5492957751</v>
      </c>
      <c r="AI71" s="9">
        <f t="shared" si="333"/>
        <v>3098591.5492957751</v>
      </c>
      <c r="AJ71" s="9">
        <f t="shared" si="333"/>
        <v>3098591.5492957751</v>
      </c>
      <c r="AK71" s="9">
        <f t="shared" si="333"/>
        <v>3098591.5492957751</v>
      </c>
      <c r="AL71" s="75">
        <f t="shared" si="333"/>
        <v>3098591.5492957751</v>
      </c>
      <c r="AM71" s="9">
        <f t="shared" ref="AM71:BF71" si="334">IF(AM18=0,0,IF(AM18&gt;0,_xlfn.MINIFS($AG18:$BF18,$AG18:$BF18,"&gt;0"),_xlfn.MAXIFS($AG18:$BF18,$AG18:$BF18,"&lt;0")))</f>
        <v>3098591.5492957751</v>
      </c>
      <c r="AN71" s="9">
        <f t="shared" si="334"/>
        <v>3098591.5492957751</v>
      </c>
      <c r="AO71" s="9">
        <f t="shared" si="334"/>
        <v>3098591.5492957751</v>
      </c>
      <c r="AP71" s="9">
        <f t="shared" si="334"/>
        <v>3098591.5492957751</v>
      </c>
      <c r="AQ71" s="75">
        <f t="shared" si="334"/>
        <v>3098591.5492957751</v>
      </c>
      <c r="AR71" s="9">
        <f t="shared" si="334"/>
        <v>3098591.5492957751</v>
      </c>
      <c r="AS71" s="9">
        <f t="shared" si="334"/>
        <v>3098591.5492957751</v>
      </c>
      <c r="AT71" s="9">
        <f t="shared" si="334"/>
        <v>3098591.5492957751</v>
      </c>
      <c r="AU71" s="9">
        <f t="shared" si="334"/>
        <v>3098591.5492957751</v>
      </c>
      <c r="AV71" s="75">
        <f t="shared" si="334"/>
        <v>3098591.5492957751</v>
      </c>
      <c r="AW71" s="9">
        <f t="shared" si="334"/>
        <v>3098591.5492957751</v>
      </c>
      <c r="AX71" s="9">
        <f t="shared" si="334"/>
        <v>3098591.5492957751</v>
      </c>
      <c r="AY71" s="9">
        <f t="shared" si="334"/>
        <v>3098591.5492957751</v>
      </c>
      <c r="AZ71" s="9">
        <f t="shared" si="334"/>
        <v>3098591.5492957751</v>
      </c>
      <c r="BA71" s="75">
        <f t="shared" si="334"/>
        <v>3098591.5492957751</v>
      </c>
      <c r="BB71" s="9">
        <f t="shared" si="334"/>
        <v>3098591.5492957751</v>
      </c>
      <c r="BC71" s="9">
        <f t="shared" si="334"/>
        <v>3098591.5492957751</v>
      </c>
      <c r="BD71" s="9">
        <f t="shared" si="334"/>
        <v>3098591.5492957751</v>
      </c>
      <c r="BE71" s="9">
        <f t="shared" si="334"/>
        <v>3098591.5492957751</v>
      </c>
      <c r="BF71" s="76">
        <f t="shared" si="334"/>
        <v>3098591.5492957751</v>
      </c>
      <c r="BG71" s="9">
        <f t="shared" si="314"/>
        <v>0</v>
      </c>
      <c r="BH71" s="9">
        <f t="shared" ref="BH71:CF71" si="335">IF(BH18=0,0,IF(BH18&gt;0,_xlfn.MINIFS($BG18:$CF18,$BG18:$CF18,"&gt;0"),_xlfn.MAXIFS($BG18:$CF18,$BG18:$CF18,"&lt;0")))</f>
        <v>17746.478873239437</v>
      </c>
      <c r="BI71" s="9">
        <f t="shared" si="335"/>
        <v>17746.478873239437</v>
      </c>
      <c r="BJ71" s="9">
        <f t="shared" si="335"/>
        <v>17746.478873239437</v>
      </c>
      <c r="BK71" s="9">
        <f t="shared" si="335"/>
        <v>17746.478873239437</v>
      </c>
      <c r="BL71" s="9">
        <f t="shared" si="335"/>
        <v>17746.478873239437</v>
      </c>
      <c r="BM71" s="9">
        <f t="shared" si="335"/>
        <v>17746.478873239437</v>
      </c>
      <c r="BN71" s="9">
        <f t="shared" si="335"/>
        <v>17746.478873239437</v>
      </c>
      <c r="BO71" s="9">
        <f t="shared" si="335"/>
        <v>17746.478873239437</v>
      </c>
      <c r="BP71" s="9">
        <f t="shared" si="335"/>
        <v>17746.478873239437</v>
      </c>
      <c r="BQ71" s="9">
        <f t="shared" si="335"/>
        <v>17746.478873239437</v>
      </c>
      <c r="BR71" s="9">
        <f t="shared" si="335"/>
        <v>17746.478873239437</v>
      </c>
      <c r="BS71" s="9">
        <f t="shared" si="335"/>
        <v>17746.478873239437</v>
      </c>
      <c r="BT71" s="9">
        <f t="shared" si="335"/>
        <v>17746.478873239437</v>
      </c>
      <c r="BU71" s="9">
        <f t="shared" si="335"/>
        <v>17746.478873239437</v>
      </c>
      <c r="BV71" s="9">
        <f t="shared" si="335"/>
        <v>17746.478873239437</v>
      </c>
      <c r="BW71" s="9">
        <f t="shared" si="335"/>
        <v>17746.478873239437</v>
      </c>
      <c r="BX71" s="9">
        <f t="shared" si="335"/>
        <v>17746.478873239437</v>
      </c>
      <c r="BY71" s="9">
        <f t="shared" si="335"/>
        <v>17746.478873239437</v>
      </c>
      <c r="BZ71" s="9">
        <f t="shared" si="335"/>
        <v>17746.478873239437</v>
      </c>
      <c r="CA71" s="9">
        <f t="shared" si="335"/>
        <v>17746.478873239437</v>
      </c>
      <c r="CB71" s="9">
        <f t="shared" si="335"/>
        <v>17746.478873239437</v>
      </c>
      <c r="CC71" s="9">
        <f t="shared" si="335"/>
        <v>17746.478873239437</v>
      </c>
      <c r="CD71" s="9">
        <f t="shared" si="335"/>
        <v>17746.478873239437</v>
      </c>
      <c r="CE71" s="9">
        <f t="shared" si="335"/>
        <v>17746.478873239437</v>
      </c>
      <c r="CF71" s="55">
        <f t="shared" si="335"/>
        <v>17746.478873239437</v>
      </c>
      <c r="CG71" s="54">
        <f>(AG71*Conversions!N$14+'Federal Appliances'!BG71*Conversions!N$15)/Conversions!$B$9</f>
        <v>0</v>
      </c>
      <c r="CH71" s="9">
        <f>(AH71*Conversions!O$14+'Federal Appliances'!BH71*Conversions!O$15)/Conversions!$B$9</f>
        <v>2784.5526681214046</v>
      </c>
      <c r="CI71" s="9">
        <f>(AI71*Conversions!P$14+'Federal Appliances'!BI71*Conversions!P$15)/Conversions!$B$9</f>
        <v>2747.2822852608606</v>
      </c>
      <c r="CJ71" s="9">
        <f>(AJ71*Conversions!Q$14+'Federal Appliances'!BJ71*Conversions!Q$15)/Conversions!$B$9</f>
        <v>2710.011902400317</v>
      </c>
      <c r="CK71" s="9">
        <f>(AK71*Conversions!R$14+'Federal Appliances'!BK71*Conversions!R$15)/Conversions!$B$9</f>
        <v>2672.7415195397734</v>
      </c>
      <c r="CL71" s="9">
        <f>(AL71*Conversions!S$14+'Federal Appliances'!BL71*Conversions!S$15)/Conversions!$B$9</f>
        <v>2635.4711366792308</v>
      </c>
      <c r="CM71" s="9">
        <f>(AM71*Conversions!T$14+'Federal Appliances'!BM71*Conversions!T$15)/Conversions!$B$9</f>
        <v>2582.2277325927398</v>
      </c>
      <c r="CN71" s="9">
        <f>(AN71*Conversions!U$14+'Federal Appliances'!BN71*Conversions!U$15)/Conversions!$B$9</f>
        <v>2528.9843285062489</v>
      </c>
      <c r="CO71" s="9">
        <f>(AO71*Conversions!V$14+'Federal Appliances'!BO71*Conversions!V$15)/Conversions!$B$9</f>
        <v>2475.7409244197579</v>
      </c>
      <c r="CP71" s="9">
        <f>(AP71*Conversions!W$14+'Federal Appliances'!BP71*Conversions!W$15)/Conversions!$B$9</f>
        <v>2422.4975203332674</v>
      </c>
      <c r="CQ71" s="9">
        <f>(AQ71*Conversions!X$14+'Federal Appliances'!BQ71*Conversions!X$15)/Conversions!$B$9</f>
        <v>2369.254116246776</v>
      </c>
      <c r="CR71" s="9">
        <f>(AR71*Conversions!Y$14+'Federal Appliances'!BR71*Conversions!Y$15)/Conversions!$B$9</f>
        <v>2316.0107121602855</v>
      </c>
      <c r="CS71" s="9">
        <f>(AS71*Conversions!Z$14+'Federal Appliances'!BS71*Conversions!Z$15)/Conversions!$B$9</f>
        <v>2262.7673080737945</v>
      </c>
      <c r="CT71" s="9">
        <f>(AT71*Conversions!AA$14+'Federal Appliances'!BT71*Conversions!AA$15)/Conversions!$B$9</f>
        <v>2209.523903987304</v>
      </c>
      <c r="CU71" s="9">
        <f>(AU71*Conversions!AB$14+'Federal Appliances'!BU71*Conversions!AB$15)/Conversions!$B$9</f>
        <v>2156.2804999008126</v>
      </c>
      <c r="CV71" s="9">
        <f>(AV71*Conversions!AC$14+'Federal Appliances'!BV71*Conversions!AC$15)/Conversions!$B$9</f>
        <v>2103.0370958143221</v>
      </c>
      <c r="CW71" s="9">
        <f>(AW71*Conversions!AD$14+'Federal Appliances'!BW71*Conversions!AD$15)/Conversions!$B$9</f>
        <v>2049.7936917278312</v>
      </c>
      <c r="CX71" s="9">
        <f>(AX71*Conversions!AE$14+'Federal Appliances'!BX71*Conversions!AE$15)/Conversions!$B$9</f>
        <v>1996.5502876413404</v>
      </c>
      <c r="CY71" s="9">
        <f>(AY71*Conversions!AF$14+'Federal Appliances'!BY71*Conversions!AF$15)/Conversions!$B$9</f>
        <v>1943.3068835548495</v>
      </c>
      <c r="CZ71" s="9">
        <f>(AZ71*Conversions!AG$14+'Federal Appliances'!BZ71*Conversions!AG$15)/Conversions!$B$9</f>
        <v>1890.0634794683588</v>
      </c>
      <c r="DA71" s="9">
        <f>(BA71*Conversions!AH$14+'Federal Appliances'!CA71*Conversions!AH$15)/Conversions!$B$9</f>
        <v>1836.8200753818678</v>
      </c>
      <c r="DB71" s="9">
        <f>(BB71*Conversions!AI$14+'Federal Appliances'!CB71*Conversions!AI$15)/Conversions!$B$9</f>
        <v>1783.5766712953769</v>
      </c>
      <c r="DC71" s="9">
        <f>(BC71*Conversions!AJ$14+'Federal Appliances'!CC71*Conversions!AJ$15)/Conversions!$B$9</f>
        <v>1730.3332672088864</v>
      </c>
      <c r="DD71" s="9">
        <f>(BD71*Conversions!AK$14+'Federal Appliances'!CD71*Conversions!AK$15)/Conversions!$B$9</f>
        <v>1677.0898631223954</v>
      </c>
      <c r="DE71" s="9">
        <f>(BE71*Conversions!AL$14+'Federal Appliances'!CE71*Conversions!AL$15)/Conversions!$B$9</f>
        <v>1623.8464590359047</v>
      </c>
      <c r="DF71" s="55">
        <f>(BF71*Conversions!AM$14+'Federal Appliances'!CF71*Conversions!AM$15)/Conversions!$B$9</f>
        <v>1570.6030549494149</v>
      </c>
    </row>
    <row r="72" spans="2:110">
      <c r="B72" t="str">
        <f t="shared" si="304"/>
        <v>Yes</v>
      </c>
      <c r="C72" t="s">
        <v>173</v>
      </c>
      <c r="D72" s="46">
        <f t="shared" si="304"/>
        <v>0.02</v>
      </c>
      <c r="E72">
        <f t="shared" ref="E72" si="336">E19</f>
        <v>2026</v>
      </c>
      <c r="F72" s="49">
        <f>AVERAGE(16,13)</f>
        <v>14.5</v>
      </c>
      <c r="G72" s="51">
        <f t="shared" si="306"/>
        <v>2040.5</v>
      </c>
      <c r="H72" s="7">
        <v>2.8</v>
      </c>
      <c r="I72" s="7">
        <v>9.6</v>
      </c>
      <c r="J72" s="7">
        <v>0</v>
      </c>
      <c r="K72" s="7">
        <v>471</v>
      </c>
      <c r="L72" s="7">
        <v>0.5</v>
      </c>
      <c r="M72" s="7">
        <v>4.7</v>
      </c>
      <c r="N72" s="7">
        <v>13.1</v>
      </c>
      <c r="O72" s="7">
        <v>0</v>
      </c>
      <c r="P72" s="7">
        <v>745</v>
      </c>
      <c r="Q72" s="7">
        <v>0.9</v>
      </c>
      <c r="R72" s="7">
        <v>0.9</v>
      </c>
      <c r="S72" s="7">
        <v>0</v>
      </c>
      <c r="T72" s="7">
        <v>13</v>
      </c>
      <c r="U72" s="7">
        <v>0.4</v>
      </c>
      <c r="V72" s="7">
        <v>0.7</v>
      </c>
      <c r="W72" s="7">
        <v>21.1</v>
      </c>
      <c r="X72" s="7">
        <v>36.700000000000003</v>
      </c>
      <c r="Y72" s="45">
        <f t="shared" si="307"/>
        <v>1.3852415966386561E-2</v>
      </c>
      <c r="Z72" s="45">
        <f t="shared" si="308"/>
        <v>1.2111811491369922E-2</v>
      </c>
      <c r="AA72" s="46">
        <f t="shared" si="309"/>
        <v>9.8573825503355736E-3</v>
      </c>
      <c r="AB72" s="46">
        <f t="shared" si="297"/>
        <v>1.4349874027823417E-2</v>
      </c>
      <c r="AC72" s="46">
        <f t="shared" si="298"/>
        <v>0</v>
      </c>
      <c r="AD72" s="46">
        <f t="shared" si="299"/>
        <v>1.0178429925950215E-2</v>
      </c>
      <c r="AE72" s="46">
        <f t="shared" si="300"/>
        <v>7.6693651469961653E-3</v>
      </c>
      <c r="AF72" s="46">
        <f t="shared" si="310"/>
        <v>1.1194029850746271E-2</v>
      </c>
      <c r="AG72" s="74">
        <f t="shared" si="311"/>
        <v>0</v>
      </c>
      <c r="AH72" s="9">
        <f t="shared" ref="AH72:AL72" si="337">IF(AH19=0,0,IF(AH19&gt;0,_xlfn.MINIFS($AG19:$BF19,$AG19:$BF19,"&gt;0"),_xlfn.MAXIFS($AG19:$BF19,$AG19:$BF19,"&lt;0")))</f>
        <v>6482758.6206896547</v>
      </c>
      <c r="AI72" s="9">
        <f t="shared" si="337"/>
        <v>6482758.6206896547</v>
      </c>
      <c r="AJ72" s="9">
        <f t="shared" si="337"/>
        <v>6482758.6206896547</v>
      </c>
      <c r="AK72" s="9">
        <f t="shared" si="337"/>
        <v>6482758.6206896547</v>
      </c>
      <c r="AL72" s="75">
        <f t="shared" si="337"/>
        <v>6482758.6206896547</v>
      </c>
      <c r="AM72" s="9">
        <f t="shared" ref="AM72:BF72" si="338">IF(AM19=0,0,IF(AM19&gt;0,_xlfn.MINIFS($AG19:$BF19,$AG19:$BF19,"&gt;0"),_xlfn.MAXIFS($AG19:$BF19,$AG19:$BF19,"&lt;0")))</f>
        <v>6482758.6206896547</v>
      </c>
      <c r="AN72" s="9">
        <f t="shared" si="338"/>
        <v>6482758.6206896547</v>
      </c>
      <c r="AO72" s="9">
        <f t="shared" si="338"/>
        <v>6482758.6206896547</v>
      </c>
      <c r="AP72" s="9">
        <f t="shared" si="338"/>
        <v>6482758.6206896547</v>
      </c>
      <c r="AQ72" s="75">
        <f t="shared" si="338"/>
        <v>6482758.6206896547</v>
      </c>
      <c r="AR72" s="9">
        <f t="shared" si="338"/>
        <v>6482758.6206896547</v>
      </c>
      <c r="AS72" s="9">
        <f t="shared" si="338"/>
        <v>6482758.6206896547</v>
      </c>
      <c r="AT72" s="9">
        <f t="shared" si="338"/>
        <v>6482758.6206896547</v>
      </c>
      <c r="AU72" s="9">
        <f t="shared" si="338"/>
        <v>6482758.6206896547</v>
      </c>
      <c r="AV72" s="75">
        <f t="shared" si="338"/>
        <v>6482758.6206896547</v>
      </c>
      <c r="AW72" s="9">
        <f t="shared" si="338"/>
        <v>6482758.6206896547</v>
      </c>
      <c r="AX72" s="9">
        <f t="shared" si="338"/>
        <v>6482758.6206896547</v>
      </c>
      <c r="AY72" s="9">
        <f t="shared" si="338"/>
        <v>6482758.6206896547</v>
      </c>
      <c r="AZ72" s="9">
        <f t="shared" si="338"/>
        <v>6482758.6206896547</v>
      </c>
      <c r="BA72" s="75">
        <f t="shared" si="338"/>
        <v>6482758.6206896547</v>
      </c>
      <c r="BB72" s="9">
        <f t="shared" si="338"/>
        <v>6482758.6206896547</v>
      </c>
      <c r="BC72" s="9">
        <f t="shared" si="338"/>
        <v>6482758.6206896547</v>
      </c>
      <c r="BD72" s="9">
        <f t="shared" si="338"/>
        <v>6482758.6206896547</v>
      </c>
      <c r="BE72" s="9">
        <f t="shared" si="338"/>
        <v>6482758.6206896547</v>
      </c>
      <c r="BF72" s="76">
        <f t="shared" si="338"/>
        <v>6482758.6206896547</v>
      </c>
      <c r="BG72" s="9">
        <f t="shared" si="314"/>
        <v>0</v>
      </c>
      <c r="BH72" s="9">
        <f t="shared" ref="BH72:CF72" si="339">IF(BH19=0,0,IF(BH19&gt;0,_xlfn.MINIFS($BG19:$CF19,$BG19:$CF19,"&gt;0"),_xlfn.MAXIFS($BG19:$CF19,$BG19:$CF19,"&lt;0")))</f>
        <v>18068.96551724138</v>
      </c>
      <c r="BI72" s="9">
        <f t="shared" si="339"/>
        <v>18068.96551724138</v>
      </c>
      <c r="BJ72" s="9">
        <f t="shared" si="339"/>
        <v>18068.96551724138</v>
      </c>
      <c r="BK72" s="9">
        <f t="shared" si="339"/>
        <v>18068.96551724138</v>
      </c>
      <c r="BL72" s="9">
        <f t="shared" si="339"/>
        <v>18068.96551724138</v>
      </c>
      <c r="BM72" s="9">
        <f t="shared" si="339"/>
        <v>18068.96551724138</v>
      </c>
      <c r="BN72" s="9">
        <f t="shared" si="339"/>
        <v>18068.96551724138</v>
      </c>
      <c r="BO72" s="9">
        <f t="shared" si="339"/>
        <v>18068.96551724138</v>
      </c>
      <c r="BP72" s="9">
        <f t="shared" si="339"/>
        <v>18068.96551724138</v>
      </c>
      <c r="BQ72" s="9">
        <f t="shared" si="339"/>
        <v>18068.96551724138</v>
      </c>
      <c r="BR72" s="9">
        <f t="shared" si="339"/>
        <v>18068.96551724138</v>
      </c>
      <c r="BS72" s="9">
        <f t="shared" si="339"/>
        <v>18068.96551724138</v>
      </c>
      <c r="BT72" s="9">
        <f t="shared" si="339"/>
        <v>18068.96551724138</v>
      </c>
      <c r="BU72" s="9">
        <f t="shared" si="339"/>
        <v>18068.96551724138</v>
      </c>
      <c r="BV72" s="9">
        <f t="shared" si="339"/>
        <v>18068.96551724138</v>
      </c>
      <c r="BW72" s="9">
        <f t="shared" si="339"/>
        <v>18068.96551724138</v>
      </c>
      <c r="BX72" s="9">
        <f t="shared" si="339"/>
        <v>18068.96551724138</v>
      </c>
      <c r="BY72" s="9">
        <f t="shared" si="339"/>
        <v>18068.96551724138</v>
      </c>
      <c r="BZ72" s="9">
        <f t="shared" si="339"/>
        <v>18068.96551724138</v>
      </c>
      <c r="CA72" s="9">
        <f t="shared" si="339"/>
        <v>18068.96551724138</v>
      </c>
      <c r="CB72" s="9">
        <f t="shared" si="339"/>
        <v>18068.96551724138</v>
      </c>
      <c r="CC72" s="9">
        <f t="shared" si="339"/>
        <v>18068.96551724138</v>
      </c>
      <c r="CD72" s="9">
        <f t="shared" si="339"/>
        <v>18068.96551724138</v>
      </c>
      <c r="CE72" s="9">
        <f t="shared" si="339"/>
        <v>18068.96551724138</v>
      </c>
      <c r="CF72" s="55">
        <f t="shared" si="339"/>
        <v>18068.96551724138</v>
      </c>
      <c r="CG72" s="54">
        <f>(AG72*Conversions!N$14+'Federal Appliances'!BG72*Conversions!N$15)/Conversions!$B$9</f>
        <v>0</v>
      </c>
      <c r="CH72" s="9">
        <f>(AH72*Conversions!O$14+'Federal Appliances'!BH72*Conversions!O$15)/Conversions!$B$9</f>
        <v>4710.7537639630882</v>
      </c>
      <c r="CI72" s="9">
        <f>(AI72*Conversions!P$14+'Federal Appliances'!BI72*Conversions!P$15)/Conversions!$B$9</f>
        <v>4632.7780475959189</v>
      </c>
      <c r="CJ72" s="9">
        <f>(AJ72*Conversions!Q$14+'Federal Appliances'!BJ72*Conversions!Q$15)/Conversions!$B$9</f>
        <v>4554.8023312287505</v>
      </c>
      <c r="CK72" s="9">
        <f>(AK72*Conversions!R$14+'Federal Appliances'!BK72*Conversions!R$15)/Conversions!$B$9</f>
        <v>4476.8266148615812</v>
      </c>
      <c r="CL72" s="9">
        <f>(AL72*Conversions!S$14+'Federal Appliances'!BL72*Conversions!S$15)/Conversions!$B$9</f>
        <v>4398.8508984944147</v>
      </c>
      <c r="CM72" s="9">
        <f>(AM72*Conversions!T$14+'Federal Appliances'!BM72*Conversions!T$15)/Conversions!$B$9</f>
        <v>4287.4570179698876</v>
      </c>
      <c r="CN72" s="9">
        <f>(AN72*Conversions!U$14+'Federal Appliances'!BN72*Conversions!U$15)/Conversions!$B$9</f>
        <v>4176.0631374453615</v>
      </c>
      <c r="CO72" s="9">
        <f>(AO72*Conversions!V$14+'Federal Appliances'!BO72*Conversions!V$15)/Conversions!$B$9</f>
        <v>4064.6692569208344</v>
      </c>
      <c r="CP72" s="9">
        <f>(AP72*Conversions!W$14+'Federal Appliances'!BP72*Conversions!W$15)/Conversions!$B$9</f>
        <v>3953.2753763963083</v>
      </c>
      <c r="CQ72" s="9">
        <f>(AQ72*Conversions!X$14+'Federal Appliances'!BQ72*Conversions!X$15)/Conversions!$B$9</f>
        <v>3841.8814958717812</v>
      </c>
      <c r="CR72" s="9">
        <f>(AR72*Conversions!Y$14+'Federal Appliances'!BR72*Conversions!Y$15)/Conversions!$B$9</f>
        <v>3730.4876153472551</v>
      </c>
      <c r="CS72" s="9">
        <f>(AS72*Conversions!Z$14+'Federal Appliances'!BS72*Conversions!Z$15)/Conversions!$B$9</f>
        <v>3619.093734822728</v>
      </c>
      <c r="CT72" s="9">
        <f>(AT72*Conversions!AA$14+'Federal Appliances'!BT72*Conversions!AA$15)/Conversions!$B$9</f>
        <v>3507.6998542982019</v>
      </c>
      <c r="CU72" s="9">
        <f>(AU72*Conversions!AB$14+'Federal Appliances'!BU72*Conversions!AB$15)/Conversions!$B$9</f>
        <v>3396.3059737736749</v>
      </c>
      <c r="CV72" s="9">
        <f>(AV72*Conversions!AC$14+'Federal Appliances'!BV72*Conversions!AC$15)/Conversions!$B$9</f>
        <v>3284.9120932491483</v>
      </c>
      <c r="CW72" s="9">
        <f>(AW72*Conversions!AD$14+'Federal Appliances'!BW72*Conversions!AD$15)/Conversions!$B$9</f>
        <v>3173.5182127246217</v>
      </c>
      <c r="CX72" s="9">
        <f>(AX72*Conversions!AE$14+'Federal Appliances'!BX72*Conversions!AE$15)/Conversions!$B$9</f>
        <v>3062.1243322000951</v>
      </c>
      <c r="CY72" s="9">
        <f>(AY72*Conversions!AF$14+'Federal Appliances'!BY72*Conversions!AF$15)/Conversions!$B$9</f>
        <v>2950.7304516755689</v>
      </c>
      <c r="CZ72" s="9">
        <f>(AZ72*Conversions!AG$14+'Federal Appliances'!BZ72*Conversions!AG$15)/Conversions!$B$9</f>
        <v>2839.3365711510423</v>
      </c>
      <c r="DA72" s="9">
        <f>(BA72*Conversions!AH$14+'Federal Appliances'!CA72*Conversions!AH$15)/Conversions!$B$9</f>
        <v>2727.9426906265157</v>
      </c>
      <c r="DB72" s="9">
        <f>(BB72*Conversions!AI$14+'Federal Appliances'!CB72*Conversions!AI$15)/Conversions!$B$9</f>
        <v>2616.5488101019887</v>
      </c>
      <c r="DC72" s="9">
        <f>(BC72*Conversions!AJ$14+'Federal Appliances'!CC72*Conversions!AJ$15)/Conversions!$B$9</f>
        <v>2505.1549295774626</v>
      </c>
      <c r="DD72" s="9">
        <f>(BD72*Conversions!AK$14+'Federal Appliances'!CD72*Conversions!AK$15)/Conversions!$B$9</f>
        <v>2393.761049052936</v>
      </c>
      <c r="DE72" s="9">
        <f>(BE72*Conversions!AL$14+'Federal Appliances'!CE72*Conversions!AL$15)/Conversions!$B$9</f>
        <v>2282.3671685284098</v>
      </c>
      <c r="DF72" s="55">
        <f>(BF72*Conversions!AM$14+'Federal Appliances'!CF72*Conversions!AM$15)/Conversions!$B$9</f>
        <v>2170.973288003885</v>
      </c>
    </row>
    <row r="73" spans="2:110">
      <c r="B73" t="str">
        <f t="shared" si="304"/>
        <v>Yes</v>
      </c>
      <c r="C73" t="s">
        <v>174</v>
      </c>
      <c r="D73" s="46">
        <f t="shared" si="304"/>
        <v>0.02</v>
      </c>
      <c r="E73">
        <f t="shared" ref="E73" si="340">E20</f>
        <v>2028</v>
      </c>
      <c r="F73" s="49">
        <v>1.4</v>
      </c>
      <c r="G73" s="51">
        <f t="shared" si="306"/>
        <v>2029.4</v>
      </c>
      <c r="H73" s="7">
        <v>3.7</v>
      </c>
      <c r="I73" s="7">
        <v>0</v>
      </c>
      <c r="J73" s="7">
        <v>0</v>
      </c>
      <c r="K73" s="7">
        <v>481</v>
      </c>
      <c r="L73" s="7">
        <v>0.4</v>
      </c>
      <c r="M73" s="7">
        <v>3.7</v>
      </c>
      <c r="N73" s="7">
        <v>0</v>
      </c>
      <c r="O73" s="7">
        <v>0</v>
      </c>
      <c r="P73" s="7">
        <v>463</v>
      </c>
      <c r="Q73" s="7">
        <v>0.4</v>
      </c>
      <c r="R73" s="7">
        <v>0.6</v>
      </c>
      <c r="S73" s="7">
        <v>0</v>
      </c>
      <c r="T73" s="7">
        <v>9.4</v>
      </c>
      <c r="U73" s="7">
        <v>0.2</v>
      </c>
      <c r="V73" s="7">
        <v>0.5</v>
      </c>
      <c r="W73" s="7">
        <v>7.7</v>
      </c>
      <c r="X73" s="7">
        <v>22</v>
      </c>
      <c r="Y73" s="45">
        <f t="shared" si="307"/>
        <v>5.0551470588235314E-3</v>
      </c>
      <c r="Z73" s="45">
        <f t="shared" si="308"/>
        <v>7.2604864525923239E-3</v>
      </c>
      <c r="AA73" s="46">
        <f t="shared" si="309"/>
        <v>7.7600671140939615E-3</v>
      </c>
      <c r="AB73" s="46">
        <f t="shared" si="297"/>
        <v>0</v>
      </c>
      <c r="AC73" s="46">
        <f t="shared" si="298"/>
        <v>0</v>
      </c>
      <c r="AD73" s="46">
        <f t="shared" si="299"/>
        <v>6.325655108342214E-3</v>
      </c>
      <c r="AE73" s="46">
        <f t="shared" si="300"/>
        <v>3.4086067319982955E-3</v>
      </c>
      <c r="AF73" s="46">
        <f t="shared" si="310"/>
        <v>7.4626865671641807E-3</v>
      </c>
      <c r="AG73" s="74">
        <f t="shared" si="311"/>
        <v>0</v>
      </c>
      <c r="AH73" s="9">
        <f t="shared" ref="AH73:AL73" si="341">IF(AH20=0,0,IF(AH20&gt;0,_xlfn.MINIFS($AG20:$BF20,$AG20:$BF20,"&gt;0"),_xlfn.MAXIFS($AG20:$BF20,$AG20:$BF20,"&lt;0")))</f>
        <v>0</v>
      </c>
      <c r="AI73" s="9">
        <f t="shared" si="341"/>
        <v>0</v>
      </c>
      <c r="AJ73" s="9">
        <f t="shared" si="341"/>
        <v>52857142.857142873</v>
      </c>
      <c r="AK73" s="9">
        <f t="shared" si="341"/>
        <v>52857142.857142873</v>
      </c>
      <c r="AL73" s="75">
        <f t="shared" si="341"/>
        <v>52857142.857142873</v>
      </c>
      <c r="AM73" s="9">
        <f t="shared" ref="AM73:BF73" si="342">IF(AM20=0,0,IF(AM20&gt;0,_xlfn.MINIFS($AG20:$BF20,$AG20:$BF20,"&gt;0"),_xlfn.MAXIFS($AG20:$BF20,$AG20:$BF20,"&lt;0")))</f>
        <v>52857142.857142873</v>
      </c>
      <c r="AN73" s="9">
        <f t="shared" si="342"/>
        <v>52857142.857142873</v>
      </c>
      <c r="AO73" s="9">
        <f t="shared" si="342"/>
        <v>52857142.857142873</v>
      </c>
      <c r="AP73" s="9">
        <f t="shared" si="342"/>
        <v>52857142.857142873</v>
      </c>
      <c r="AQ73" s="75">
        <f t="shared" si="342"/>
        <v>52857142.857142873</v>
      </c>
      <c r="AR73" s="9">
        <f t="shared" si="342"/>
        <v>52857142.857142873</v>
      </c>
      <c r="AS73" s="9">
        <f t="shared" si="342"/>
        <v>52857142.857142873</v>
      </c>
      <c r="AT73" s="9">
        <f t="shared" si="342"/>
        <v>52857142.857142873</v>
      </c>
      <c r="AU73" s="9">
        <f t="shared" si="342"/>
        <v>52857142.857142873</v>
      </c>
      <c r="AV73" s="75">
        <f t="shared" si="342"/>
        <v>52857142.857142873</v>
      </c>
      <c r="AW73" s="9">
        <f t="shared" si="342"/>
        <v>52857142.857142873</v>
      </c>
      <c r="AX73" s="9">
        <f t="shared" si="342"/>
        <v>52857142.857142873</v>
      </c>
      <c r="AY73" s="9">
        <f t="shared" si="342"/>
        <v>52857142.857142873</v>
      </c>
      <c r="AZ73" s="9">
        <f t="shared" si="342"/>
        <v>52857142.857142873</v>
      </c>
      <c r="BA73" s="75">
        <f t="shared" si="342"/>
        <v>52857142.857142873</v>
      </c>
      <c r="BB73" s="9">
        <f t="shared" si="342"/>
        <v>52857142.857142873</v>
      </c>
      <c r="BC73" s="9">
        <f t="shared" si="342"/>
        <v>52857142.857142873</v>
      </c>
      <c r="BD73" s="9">
        <f t="shared" si="342"/>
        <v>52857142.857142873</v>
      </c>
      <c r="BE73" s="9">
        <f t="shared" si="342"/>
        <v>52857142.857142873</v>
      </c>
      <c r="BF73" s="76">
        <f t="shared" si="342"/>
        <v>52857142.857142873</v>
      </c>
      <c r="BG73" s="9">
        <f t="shared" si="314"/>
        <v>0</v>
      </c>
      <c r="BH73" s="9">
        <f t="shared" ref="BH73:CF73" si="343">IF(BH20=0,0,IF(BH20&gt;0,_xlfn.MINIFS($BG20:$CF20,$BG20:$CF20,"&gt;0"),_xlfn.MAXIFS($BG20:$CF20,$BG20:$CF20,"&lt;0")))</f>
        <v>0</v>
      </c>
      <c r="BI73" s="9">
        <f t="shared" si="343"/>
        <v>0</v>
      </c>
      <c r="BJ73" s="9">
        <f t="shared" si="343"/>
        <v>0</v>
      </c>
      <c r="BK73" s="9">
        <f t="shared" si="343"/>
        <v>0</v>
      </c>
      <c r="BL73" s="9">
        <f t="shared" si="343"/>
        <v>0</v>
      </c>
      <c r="BM73" s="9">
        <f t="shared" si="343"/>
        <v>0</v>
      </c>
      <c r="BN73" s="9">
        <f t="shared" si="343"/>
        <v>0</v>
      </c>
      <c r="BO73" s="9">
        <f t="shared" si="343"/>
        <v>0</v>
      </c>
      <c r="BP73" s="9">
        <f t="shared" si="343"/>
        <v>0</v>
      </c>
      <c r="BQ73" s="9">
        <f t="shared" si="343"/>
        <v>0</v>
      </c>
      <c r="BR73" s="9">
        <f t="shared" si="343"/>
        <v>0</v>
      </c>
      <c r="BS73" s="9">
        <f t="shared" si="343"/>
        <v>0</v>
      </c>
      <c r="BT73" s="9">
        <f t="shared" si="343"/>
        <v>0</v>
      </c>
      <c r="BU73" s="9">
        <f t="shared" si="343"/>
        <v>0</v>
      </c>
      <c r="BV73" s="9">
        <f t="shared" si="343"/>
        <v>0</v>
      </c>
      <c r="BW73" s="9">
        <f t="shared" si="343"/>
        <v>0</v>
      </c>
      <c r="BX73" s="9">
        <f t="shared" si="343"/>
        <v>0</v>
      </c>
      <c r="BY73" s="9">
        <f t="shared" si="343"/>
        <v>0</v>
      </c>
      <c r="BZ73" s="9">
        <f t="shared" si="343"/>
        <v>0</v>
      </c>
      <c r="CA73" s="9">
        <f t="shared" si="343"/>
        <v>0</v>
      </c>
      <c r="CB73" s="9">
        <f t="shared" si="343"/>
        <v>0</v>
      </c>
      <c r="CC73" s="9">
        <f t="shared" si="343"/>
        <v>0</v>
      </c>
      <c r="CD73" s="9">
        <f t="shared" si="343"/>
        <v>0</v>
      </c>
      <c r="CE73" s="9">
        <f t="shared" si="343"/>
        <v>0</v>
      </c>
      <c r="CF73" s="55">
        <f t="shared" si="343"/>
        <v>0</v>
      </c>
      <c r="CG73" s="54">
        <f>(AG73*Conversions!N$14+'Federal Appliances'!BG73*Conversions!N$15)/Conversions!$B$9</f>
        <v>0</v>
      </c>
      <c r="CH73" s="9">
        <f>(AH73*Conversions!O$14+'Federal Appliances'!BH73*Conversions!O$15)/Conversions!$B$9</f>
        <v>0</v>
      </c>
      <c r="CI73" s="9">
        <f>(AI73*Conversions!P$14+'Federal Appliances'!BI73*Conversions!P$15)/Conversions!$B$9</f>
        <v>0</v>
      </c>
      <c r="CJ73" s="9">
        <f>(AJ73*Conversions!Q$14+'Federal Appliances'!BJ73*Conversions!Q$15)/Conversions!$B$9</f>
        <v>28519.034205231386</v>
      </c>
      <c r="CK73" s="9">
        <f>(AK73*Conversions!R$14+'Federal Appliances'!BK73*Conversions!R$15)/Conversions!$B$9</f>
        <v>27883.259557344059</v>
      </c>
      <c r="CL73" s="9">
        <f>(AL73*Conversions!S$14+'Federal Appliances'!BL73*Conversions!S$15)/Conversions!$B$9</f>
        <v>27247.484909456747</v>
      </c>
      <c r="CM73" s="9">
        <f>(AM73*Conversions!T$14+'Federal Appliances'!BM73*Conversions!T$15)/Conversions!$B$9</f>
        <v>26339.235412474856</v>
      </c>
      <c r="CN73" s="9">
        <f>(AN73*Conversions!U$14+'Federal Appliances'!BN73*Conversions!U$15)/Conversions!$B$9</f>
        <v>25430.985915492962</v>
      </c>
      <c r="CO73" s="9">
        <f>(AO73*Conversions!V$14+'Federal Appliances'!BO73*Conversions!V$15)/Conversions!$B$9</f>
        <v>24522.736418511071</v>
      </c>
      <c r="CP73" s="9">
        <f>(AP73*Conversions!W$14+'Federal Appliances'!BP73*Conversions!W$15)/Conversions!$B$9</f>
        <v>23614.486921529176</v>
      </c>
      <c r="CQ73" s="9">
        <f>(AQ73*Conversions!X$14+'Federal Appliances'!BQ73*Conversions!X$15)/Conversions!$B$9</f>
        <v>22706.237424547286</v>
      </c>
      <c r="CR73" s="9">
        <f>(AR73*Conversions!Y$14+'Federal Appliances'!BR73*Conversions!Y$15)/Conversions!$B$9</f>
        <v>21797.987927565391</v>
      </c>
      <c r="CS73" s="9">
        <f>(AS73*Conversions!Z$14+'Federal Appliances'!BS73*Conversions!Z$15)/Conversions!$B$9</f>
        <v>20889.7384305835</v>
      </c>
      <c r="CT73" s="9">
        <f>(AT73*Conversions!AA$14+'Federal Appliances'!BT73*Conversions!AA$15)/Conversions!$B$9</f>
        <v>19981.488933601606</v>
      </c>
      <c r="CU73" s="9">
        <f>(AU73*Conversions!AB$14+'Federal Appliances'!BU73*Conversions!AB$15)/Conversions!$B$9</f>
        <v>19073.239436619715</v>
      </c>
      <c r="CV73" s="9">
        <f>(AV73*Conversions!AC$14+'Federal Appliances'!BV73*Conversions!AC$15)/Conversions!$B$9</f>
        <v>18164.98993963782</v>
      </c>
      <c r="CW73" s="9">
        <f>(AW73*Conversions!AD$14+'Federal Appliances'!BW73*Conversions!AD$15)/Conversions!$B$9</f>
        <v>17256.74044265593</v>
      </c>
      <c r="CX73" s="9">
        <f>(AX73*Conversions!AE$14+'Federal Appliances'!BX73*Conversions!AE$15)/Conversions!$B$9</f>
        <v>16348.490945674033</v>
      </c>
      <c r="CY73" s="9">
        <f>(AY73*Conversions!AF$14+'Federal Appliances'!BY73*Conversions!AF$15)/Conversions!$B$9</f>
        <v>15440.241448692141</v>
      </c>
      <c r="CZ73" s="9">
        <f>(AZ73*Conversions!AG$14+'Federal Appliances'!BZ73*Conversions!AG$15)/Conversions!$B$9</f>
        <v>14531.991951710248</v>
      </c>
      <c r="DA73" s="9">
        <f>(BA73*Conversions!AH$14+'Federal Appliances'!CA73*Conversions!AH$15)/Conversions!$B$9</f>
        <v>13623.742454728355</v>
      </c>
      <c r="DB73" s="9">
        <f>(BB73*Conversions!AI$14+'Federal Appliances'!CB73*Conversions!AI$15)/Conversions!$B$9</f>
        <v>12715.492957746465</v>
      </c>
      <c r="DC73" s="9">
        <f>(BC73*Conversions!AJ$14+'Federal Appliances'!CC73*Conversions!AJ$15)/Conversions!$B$9</f>
        <v>11807.243460764574</v>
      </c>
      <c r="DD73" s="9">
        <f>(BD73*Conversions!AK$14+'Federal Appliances'!CD73*Conversions!AK$15)/Conversions!$B$9</f>
        <v>10898.993963782683</v>
      </c>
      <c r="DE73" s="9">
        <f>(BE73*Conversions!AL$14+'Federal Appliances'!CE73*Conversions!AL$15)/Conversions!$B$9</f>
        <v>9990.7444668007902</v>
      </c>
      <c r="DF73" s="55">
        <f>(BF73*Conversions!AM$14+'Federal Appliances'!CF73*Conversions!AM$15)/Conversions!$B$9</f>
        <v>9082.4949698189139</v>
      </c>
    </row>
    <row r="74" spans="2:110">
      <c r="B74" t="str">
        <f t="shared" si="304"/>
        <v>Yes</v>
      </c>
      <c r="C74" t="s">
        <v>175</v>
      </c>
      <c r="D74" s="46">
        <f t="shared" si="304"/>
        <v>0.02</v>
      </c>
      <c r="E74">
        <f t="shared" ref="E74" si="344">E21</f>
        <v>2027</v>
      </c>
      <c r="F74" s="49">
        <v>11.1</v>
      </c>
      <c r="G74" s="51">
        <f t="shared" si="306"/>
        <v>2038.1</v>
      </c>
      <c r="H74" s="7">
        <v>0.6</v>
      </c>
      <c r="I74" s="7">
        <v>0</v>
      </c>
      <c r="J74" s="7">
        <v>0</v>
      </c>
      <c r="K74" s="7">
        <v>73</v>
      </c>
      <c r="L74" s="7">
        <v>0.1</v>
      </c>
      <c r="M74" s="7">
        <v>0.7</v>
      </c>
      <c r="N74" s="7">
        <v>0</v>
      </c>
      <c r="O74" s="7">
        <v>0</v>
      </c>
      <c r="P74" s="7">
        <v>91</v>
      </c>
      <c r="Q74" s="7">
        <v>0.1</v>
      </c>
      <c r="R74" s="7">
        <v>0.1</v>
      </c>
      <c r="S74" s="7">
        <v>0</v>
      </c>
      <c r="T74" s="7">
        <v>1.7</v>
      </c>
      <c r="U74" s="7">
        <v>0</v>
      </c>
      <c r="V74" s="7">
        <v>0.1</v>
      </c>
      <c r="W74" s="7">
        <v>1.4</v>
      </c>
      <c r="X74" s="7">
        <v>4</v>
      </c>
      <c r="Y74" s="45">
        <f t="shared" si="307"/>
        <v>9.1911764705882384E-4</v>
      </c>
      <c r="Z74" s="45">
        <f t="shared" si="308"/>
        <v>1.320088445925877E-3</v>
      </c>
      <c r="AA74" s="46">
        <f t="shared" si="309"/>
        <v>1.4681208053691278E-3</v>
      </c>
      <c r="AB74" s="46">
        <f t="shared" si="297"/>
        <v>0</v>
      </c>
      <c r="AC74" s="46">
        <f t="shared" si="298"/>
        <v>0</v>
      </c>
      <c r="AD74" s="46">
        <f t="shared" si="299"/>
        <v>1.2432713063912342E-3</v>
      </c>
      <c r="AE74" s="46">
        <f t="shared" si="300"/>
        <v>8.5215168299957388E-4</v>
      </c>
      <c r="AF74" s="46">
        <f t="shared" si="310"/>
        <v>1.2437810945273636E-3</v>
      </c>
      <c r="AG74" s="74">
        <f t="shared" si="311"/>
        <v>0</v>
      </c>
      <c r="AH74" s="9">
        <f t="shared" ref="AH74:AL74" si="345">IF(AH21=0,0,IF(AH21&gt;0,_xlfn.MINIFS($AG21:$BF21,$AG21:$BF21,"&gt;0"),_xlfn.MAXIFS($AG21:$BF21,$AG21:$BF21,"&lt;0")))</f>
        <v>0</v>
      </c>
      <c r="AI74" s="9">
        <f t="shared" si="345"/>
        <v>1261261.2612612611</v>
      </c>
      <c r="AJ74" s="9">
        <f t="shared" si="345"/>
        <v>1261261.2612612611</v>
      </c>
      <c r="AK74" s="9">
        <f t="shared" si="345"/>
        <v>1261261.2612612611</v>
      </c>
      <c r="AL74" s="75">
        <f t="shared" si="345"/>
        <v>1261261.2612612611</v>
      </c>
      <c r="AM74" s="9">
        <f t="shared" ref="AM74:BF74" si="346">IF(AM21=0,0,IF(AM21&gt;0,_xlfn.MINIFS($AG21:$BF21,$AG21:$BF21,"&gt;0"),_xlfn.MAXIFS($AG21:$BF21,$AG21:$BF21,"&lt;0")))</f>
        <v>1261261.2612612611</v>
      </c>
      <c r="AN74" s="9">
        <f t="shared" si="346"/>
        <v>1261261.2612612611</v>
      </c>
      <c r="AO74" s="9">
        <f t="shared" si="346"/>
        <v>1261261.2612612611</v>
      </c>
      <c r="AP74" s="9">
        <f t="shared" si="346"/>
        <v>1261261.2612612611</v>
      </c>
      <c r="AQ74" s="75">
        <f t="shared" si="346"/>
        <v>1261261.2612612611</v>
      </c>
      <c r="AR74" s="9">
        <f t="shared" si="346"/>
        <v>1261261.2612612611</v>
      </c>
      <c r="AS74" s="9">
        <f t="shared" si="346"/>
        <v>1261261.2612612611</v>
      </c>
      <c r="AT74" s="9">
        <f t="shared" si="346"/>
        <v>1261261.2612612611</v>
      </c>
      <c r="AU74" s="9">
        <f t="shared" si="346"/>
        <v>1261261.2612612611</v>
      </c>
      <c r="AV74" s="75">
        <f t="shared" si="346"/>
        <v>1261261.2612612611</v>
      </c>
      <c r="AW74" s="9">
        <f t="shared" si="346"/>
        <v>1261261.2612612611</v>
      </c>
      <c r="AX74" s="9">
        <f t="shared" si="346"/>
        <v>1261261.2612612611</v>
      </c>
      <c r="AY74" s="9">
        <f t="shared" si="346"/>
        <v>1261261.2612612611</v>
      </c>
      <c r="AZ74" s="9">
        <f t="shared" si="346"/>
        <v>1261261.2612612611</v>
      </c>
      <c r="BA74" s="75">
        <f t="shared" si="346"/>
        <v>1261261.2612612611</v>
      </c>
      <c r="BB74" s="9">
        <f t="shared" si="346"/>
        <v>1261261.2612612611</v>
      </c>
      <c r="BC74" s="9">
        <f t="shared" si="346"/>
        <v>1261261.2612612611</v>
      </c>
      <c r="BD74" s="9">
        <f t="shared" si="346"/>
        <v>1261261.2612612611</v>
      </c>
      <c r="BE74" s="9">
        <f t="shared" si="346"/>
        <v>1261261.2612612611</v>
      </c>
      <c r="BF74" s="76">
        <f t="shared" si="346"/>
        <v>1261261.2612612611</v>
      </c>
      <c r="BG74" s="9">
        <f t="shared" si="314"/>
        <v>0</v>
      </c>
      <c r="BH74" s="9">
        <f t="shared" ref="BH74:CF74" si="347">IF(BH21=0,0,IF(BH21&gt;0,_xlfn.MINIFS($BG21:$CF21,$BG21:$CF21,"&gt;0"),_xlfn.MAXIFS($BG21:$CF21,$BG21:$CF21,"&lt;0")))</f>
        <v>0</v>
      </c>
      <c r="BI74" s="9">
        <f t="shared" si="347"/>
        <v>0</v>
      </c>
      <c r="BJ74" s="9">
        <f t="shared" si="347"/>
        <v>0</v>
      </c>
      <c r="BK74" s="9">
        <f t="shared" si="347"/>
        <v>0</v>
      </c>
      <c r="BL74" s="9">
        <f t="shared" si="347"/>
        <v>0</v>
      </c>
      <c r="BM74" s="9">
        <f t="shared" si="347"/>
        <v>0</v>
      </c>
      <c r="BN74" s="9">
        <f t="shared" si="347"/>
        <v>0</v>
      </c>
      <c r="BO74" s="9">
        <f t="shared" si="347"/>
        <v>0</v>
      </c>
      <c r="BP74" s="9">
        <f t="shared" si="347"/>
        <v>0</v>
      </c>
      <c r="BQ74" s="9">
        <f t="shared" si="347"/>
        <v>0</v>
      </c>
      <c r="BR74" s="9">
        <f t="shared" si="347"/>
        <v>0</v>
      </c>
      <c r="BS74" s="9">
        <f t="shared" si="347"/>
        <v>0</v>
      </c>
      <c r="BT74" s="9">
        <f t="shared" si="347"/>
        <v>0</v>
      </c>
      <c r="BU74" s="9">
        <f t="shared" si="347"/>
        <v>0</v>
      </c>
      <c r="BV74" s="9">
        <f t="shared" si="347"/>
        <v>0</v>
      </c>
      <c r="BW74" s="9">
        <f t="shared" si="347"/>
        <v>0</v>
      </c>
      <c r="BX74" s="9">
        <f t="shared" si="347"/>
        <v>0</v>
      </c>
      <c r="BY74" s="9">
        <f t="shared" si="347"/>
        <v>0</v>
      </c>
      <c r="BZ74" s="9">
        <f t="shared" si="347"/>
        <v>0</v>
      </c>
      <c r="CA74" s="9">
        <f t="shared" si="347"/>
        <v>0</v>
      </c>
      <c r="CB74" s="9">
        <f t="shared" si="347"/>
        <v>0</v>
      </c>
      <c r="CC74" s="9">
        <f t="shared" si="347"/>
        <v>0</v>
      </c>
      <c r="CD74" s="9">
        <f t="shared" si="347"/>
        <v>0</v>
      </c>
      <c r="CE74" s="9">
        <f t="shared" si="347"/>
        <v>0</v>
      </c>
      <c r="CF74" s="55">
        <f t="shared" si="347"/>
        <v>0</v>
      </c>
      <c r="CG74" s="54">
        <f>(AG74*Conversions!N$14+'Federal Appliances'!BG74*Conversions!N$15)/Conversions!$B$9</f>
        <v>0</v>
      </c>
      <c r="CH74" s="9">
        <f>(AH74*Conversions!O$14+'Federal Appliances'!BH74*Conversions!O$15)/Conversions!$B$9</f>
        <v>0</v>
      </c>
      <c r="CI74" s="9">
        <f>(AI74*Conversions!P$14+'Federal Appliances'!BI74*Conversions!P$15)/Conversions!$B$9</f>
        <v>695.6832889227253</v>
      </c>
      <c r="CJ74" s="9">
        <f>(AJ74*Conversions!Q$14+'Federal Appliances'!BJ74*Conversions!Q$15)/Conversions!$B$9</f>
        <v>680.51262530135739</v>
      </c>
      <c r="CK74" s="9">
        <f>(AK74*Conversions!R$14+'Federal Appliances'!BK74*Conversions!R$15)/Conversions!$B$9</f>
        <v>665.34196167998948</v>
      </c>
      <c r="CL74" s="9">
        <f>(AL74*Conversions!S$14+'Federal Appliances'!BL74*Conversions!S$15)/Conversions!$B$9</f>
        <v>650.17129805862191</v>
      </c>
      <c r="CM74" s="9">
        <f>(AM74*Conversions!T$14+'Federal Appliances'!BM74*Conversions!T$15)/Conversions!$B$9</f>
        <v>628.49892145666786</v>
      </c>
      <c r="CN74" s="9">
        <f>(AN74*Conversions!U$14+'Federal Appliances'!BN74*Conversions!U$15)/Conversions!$B$9</f>
        <v>606.82654485471369</v>
      </c>
      <c r="CO74" s="9">
        <f>(AO74*Conversions!V$14+'Federal Appliances'!BO74*Conversions!V$15)/Conversions!$B$9</f>
        <v>585.15416825275963</v>
      </c>
      <c r="CP74" s="9">
        <f>(AP74*Conversions!W$14+'Federal Appliances'!BP74*Conversions!W$15)/Conversions!$B$9</f>
        <v>563.48179165080546</v>
      </c>
      <c r="CQ74" s="9">
        <f>(AQ74*Conversions!X$14+'Federal Appliances'!BQ74*Conversions!X$15)/Conversions!$B$9</f>
        <v>541.80941504885141</v>
      </c>
      <c r="CR74" s="9">
        <f>(AR74*Conversions!Y$14+'Federal Appliances'!BR74*Conversions!Y$15)/Conversions!$B$9</f>
        <v>520.13703844689735</v>
      </c>
      <c r="CS74" s="9">
        <f>(AS74*Conversions!Z$14+'Federal Appliances'!BS74*Conversions!Z$15)/Conversions!$B$9</f>
        <v>498.46466184494324</v>
      </c>
      <c r="CT74" s="9">
        <f>(AT74*Conversions!AA$14+'Federal Appliances'!BT74*Conversions!AA$15)/Conversions!$B$9</f>
        <v>476.79228524298912</v>
      </c>
      <c r="CU74" s="9">
        <f>(AU74*Conversions!AB$14+'Federal Appliances'!BU74*Conversions!AB$15)/Conversions!$B$9</f>
        <v>455.11990864103507</v>
      </c>
      <c r="CV74" s="9">
        <f>(AV74*Conversions!AC$14+'Federal Appliances'!BV74*Conversions!AC$15)/Conversions!$B$9</f>
        <v>433.44753203908095</v>
      </c>
      <c r="CW74" s="9">
        <f>(AW74*Conversions!AD$14+'Federal Appliances'!BW74*Conversions!AD$15)/Conversions!$B$9</f>
        <v>411.7751554371269</v>
      </c>
      <c r="CX74" s="9">
        <f>(AX74*Conversions!AE$14+'Federal Appliances'!BX74*Conversions!AE$15)/Conversions!$B$9</f>
        <v>390.10277883517278</v>
      </c>
      <c r="CY74" s="9">
        <f>(AY74*Conversions!AF$14+'Federal Appliances'!BY74*Conversions!AF$15)/Conversions!$B$9</f>
        <v>368.43040223321873</v>
      </c>
      <c r="CZ74" s="9">
        <f>(AZ74*Conversions!AG$14+'Federal Appliances'!BZ74*Conversions!AG$15)/Conversions!$B$9</f>
        <v>346.75802563126462</v>
      </c>
      <c r="DA74" s="9">
        <f>(BA74*Conversions!AH$14+'Federal Appliances'!CA74*Conversions!AH$15)/Conversions!$B$9</f>
        <v>325.0856490293105</v>
      </c>
      <c r="DB74" s="9">
        <f>(BB74*Conversions!AI$14+'Federal Appliances'!CB74*Conversions!AI$15)/Conversions!$B$9</f>
        <v>303.41327242735645</v>
      </c>
      <c r="DC74" s="9">
        <f>(BC74*Conversions!AJ$14+'Federal Appliances'!CC74*Conversions!AJ$15)/Conversions!$B$9</f>
        <v>281.74089582540239</v>
      </c>
      <c r="DD74" s="9">
        <f>(BD74*Conversions!AK$14+'Federal Appliances'!CD74*Conversions!AK$15)/Conversions!$B$9</f>
        <v>260.06851922344833</v>
      </c>
      <c r="DE74" s="9">
        <f>(BE74*Conversions!AL$14+'Federal Appliances'!CE74*Conversions!AL$15)/Conversions!$B$9</f>
        <v>238.39614262149431</v>
      </c>
      <c r="DF74" s="55">
        <f>(BF74*Conversions!AM$14+'Federal Appliances'!CF74*Conversions!AM$15)/Conversions!$B$9</f>
        <v>216.72376601954059</v>
      </c>
    </row>
    <row r="75" spans="2:110">
      <c r="B75" t="str">
        <f t="shared" si="304"/>
        <v>Yes</v>
      </c>
      <c r="C75" t="s">
        <v>176</v>
      </c>
      <c r="D75" s="46">
        <f t="shared" si="304"/>
        <v>0.02</v>
      </c>
      <c r="E75">
        <f t="shared" ref="E75" si="348">E22</f>
        <v>2028</v>
      </c>
      <c r="F75" s="49">
        <v>15</v>
      </c>
      <c r="G75" s="51">
        <f t="shared" si="306"/>
        <v>2043</v>
      </c>
      <c r="H75" s="7">
        <v>0</v>
      </c>
      <c r="I75" s="7">
        <v>2.1</v>
      </c>
      <c r="J75" s="7">
        <v>0</v>
      </c>
      <c r="K75" s="7">
        <v>23</v>
      </c>
      <c r="L75" s="7">
        <v>0</v>
      </c>
      <c r="M75" s="7">
        <v>0</v>
      </c>
      <c r="N75" s="7">
        <v>4.0999999999999996</v>
      </c>
      <c r="O75" s="7">
        <v>0</v>
      </c>
      <c r="P75" s="7">
        <v>49</v>
      </c>
      <c r="Q75" s="7">
        <v>0</v>
      </c>
      <c r="R75" s="7">
        <v>0.1</v>
      </c>
      <c r="S75" s="7">
        <v>0</v>
      </c>
      <c r="T75" s="7">
        <v>0.7</v>
      </c>
      <c r="U75" s="7">
        <v>0.04</v>
      </c>
      <c r="V75" s="7">
        <v>0.04</v>
      </c>
      <c r="W75" s="7">
        <v>3.4</v>
      </c>
      <c r="X75" s="7">
        <v>3.4</v>
      </c>
      <c r="Y75" s="45">
        <f t="shared" si="307"/>
        <v>2.2321428571428579E-3</v>
      </c>
      <c r="Z75" s="45">
        <f t="shared" si="308"/>
        <v>1.1220751790369955E-3</v>
      </c>
      <c r="AA75" s="46">
        <f t="shared" si="309"/>
        <v>0</v>
      </c>
      <c r="AB75" s="46">
        <f t="shared" si="297"/>
        <v>4.49118194763939E-3</v>
      </c>
      <c r="AC75" s="46">
        <f t="shared" si="298"/>
        <v>0</v>
      </c>
      <c r="AD75" s="46">
        <f t="shared" si="299"/>
        <v>6.6945378036451072E-4</v>
      </c>
      <c r="AE75" s="46">
        <f t="shared" si="300"/>
        <v>0</v>
      </c>
      <c r="AF75" s="46">
        <f t="shared" si="310"/>
        <v>1.2437810945273636E-3</v>
      </c>
      <c r="AG75" s="74">
        <f t="shared" si="311"/>
        <v>0</v>
      </c>
      <c r="AH75" s="9">
        <f t="shared" ref="AH75:AL75" si="349">IF(AH22=0,0,IF(AH22&gt;0,_xlfn.MINIFS($AG22:$BF22,$AG22:$BF22,"&gt;0"),_xlfn.MAXIFS($AG22:$BF22,$AG22:$BF22,"&lt;0")))</f>
        <v>0</v>
      </c>
      <c r="AI75" s="9">
        <f t="shared" si="349"/>
        <v>0</v>
      </c>
      <c r="AJ75" s="9">
        <f t="shared" si="349"/>
        <v>0</v>
      </c>
      <c r="AK75" s="9">
        <f t="shared" si="349"/>
        <v>0</v>
      </c>
      <c r="AL75" s="75">
        <f t="shared" si="349"/>
        <v>0</v>
      </c>
      <c r="AM75" s="9">
        <f t="shared" ref="AM75:BF75" si="350">IF(AM22=0,0,IF(AM22&gt;0,_xlfn.MINIFS($AG22:$BF22,$AG22:$BF22,"&gt;0"),_xlfn.MAXIFS($AG22:$BF22,$AG22:$BF22,"&lt;0")))</f>
        <v>0</v>
      </c>
      <c r="AN75" s="9">
        <f t="shared" si="350"/>
        <v>0</v>
      </c>
      <c r="AO75" s="9">
        <f t="shared" si="350"/>
        <v>0</v>
      </c>
      <c r="AP75" s="9">
        <f t="shared" si="350"/>
        <v>0</v>
      </c>
      <c r="AQ75" s="75">
        <f t="shared" si="350"/>
        <v>0</v>
      </c>
      <c r="AR75" s="9">
        <f t="shared" si="350"/>
        <v>0</v>
      </c>
      <c r="AS75" s="9">
        <f t="shared" si="350"/>
        <v>0</v>
      </c>
      <c r="AT75" s="9">
        <f t="shared" si="350"/>
        <v>0</v>
      </c>
      <c r="AU75" s="9">
        <f t="shared" si="350"/>
        <v>0</v>
      </c>
      <c r="AV75" s="75">
        <f t="shared" si="350"/>
        <v>0</v>
      </c>
      <c r="AW75" s="9">
        <f t="shared" si="350"/>
        <v>0</v>
      </c>
      <c r="AX75" s="9">
        <f t="shared" si="350"/>
        <v>0</v>
      </c>
      <c r="AY75" s="9">
        <f t="shared" si="350"/>
        <v>0</v>
      </c>
      <c r="AZ75" s="9">
        <f t="shared" si="350"/>
        <v>0</v>
      </c>
      <c r="BA75" s="75">
        <f t="shared" si="350"/>
        <v>0</v>
      </c>
      <c r="BB75" s="9">
        <f t="shared" si="350"/>
        <v>0</v>
      </c>
      <c r="BC75" s="9">
        <f t="shared" si="350"/>
        <v>0</v>
      </c>
      <c r="BD75" s="9">
        <f t="shared" si="350"/>
        <v>0</v>
      </c>
      <c r="BE75" s="9">
        <f t="shared" si="350"/>
        <v>0</v>
      </c>
      <c r="BF75" s="76">
        <f t="shared" si="350"/>
        <v>0</v>
      </c>
      <c r="BG75" s="9">
        <f t="shared" si="314"/>
        <v>0</v>
      </c>
      <c r="BH75" s="9">
        <f t="shared" ref="BH75:CF75" si="351">IF(BH22=0,0,IF(BH22&gt;0,_xlfn.MINIFS($BG22:$CF22,$BG22:$CF22,"&gt;0"),_xlfn.MAXIFS($BG22:$CF22,$BG22:$CF22,"&lt;0")))</f>
        <v>0</v>
      </c>
      <c r="BI75" s="9">
        <f t="shared" si="351"/>
        <v>0</v>
      </c>
      <c r="BJ75" s="9">
        <f t="shared" si="351"/>
        <v>5466.6666666666661</v>
      </c>
      <c r="BK75" s="9">
        <f t="shared" si="351"/>
        <v>5466.6666666666661</v>
      </c>
      <c r="BL75" s="9">
        <f t="shared" si="351"/>
        <v>5466.6666666666661</v>
      </c>
      <c r="BM75" s="9">
        <f t="shared" si="351"/>
        <v>5466.6666666666661</v>
      </c>
      <c r="BN75" s="9">
        <f t="shared" si="351"/>
        <v>5466.6666666666661</v>
      </c>
      <c r="BO75" s="9">
        <f t="shared" si="351"/>
        <v>5466.6666666666661</v>
      </c>
      <c r="BP75" s="9">
        <f t="shared" si="351"/>
        <v>5466.6666666666661</v>
      </c>
      <c r="BQ75" s="9">
        <f t="shared" si="351"/>
        <v>5466.6666666666661</v>
      </c>
      <c r="BR75" s="9">
        <f t="shared" si="351"/>
        <v>5466.6666666666661</v>
      </c>
      <c r="BS75" s="9">
        <f t="shared" si="351"/>
        <v>5466.6666666666661</v>
      </c>
      <c r="BT75" s="9">
        <f t="shared" si="351"/>
        <v>5466.6666666666661</v>
      </c>
      <c r="BU75" s="9">
        <f t="shared" si="351"/>
        <v>5466.6666666666661</v>
      </c>
      <c r="BV75" s="9">
        <f t="shared" si="351"/>
        <v>5466.6666666666661</v>
      </c>
      <c r="BW75" s="9">
        <f t="shared" si="351"/>
        <v>5466.6666666666661</v>
      </c>
      <c r="BX75" s="9">
        <f t="shared" si="351"/>
        <v>5466.6666666666661</v>
      </c>
      <c r="BY75" s="9">
        <f t="shared" si="351"/>
        <v>5466.6666666666661</v>
      </c>
      <c r="BZ75" s="9">
        <f t="shared" si="351"/>
        <v>5466.6666666666661</v>
      </c>
      <c r="CA75" s="9">
        <f t="shared" si="351"/>
        <v>5466.6666666666661</v>
      </c>
      <c r="CB75" s="9">
        <f t="shared" si="351"/>
        <v>5466.6666666666661</v>
      </c>
      <c r="CC75" s="9">
        <f t="shared" si="351"/>
        <v>5466.6666666666661</v>
      </c>
      <c r="CD75" s="9">
        <f t="shared" si="351"/>
        <v>5466.6666666666661</v>
      </c>
      <c r="CE75" s="9">
        <f t="shared" si="351"/>
        <v>5466.6666666666661</v>
      </c>
      <c r="CF75" s="55">
        <f t="shared" si="351"/>
        <v>5466.6666666666661</v>
      </c>
      <c r="CG75" s="54">
        <f>(AG75*Conversions!N$14+'Federal Appliances'!BG75*Conversions!N$15)/Conversions!$B$9</f>
        <v>0</v>
      </c>
      <c r="CH75" s="9">
        <f>(AH75*Conversions!O$14+'Federal Appliances'!BH75*Conversions!O$15)/Conversions!$B$9</f>
        <v>0</v>
      </c>
      <c r="CI75" s="9">
        <f>(AI75*Conversions!P$14+'Federal Appliances'!BI75*Conversions!P$15)/Conversions!$B$9</f>
        <v>0</v>
      </c>
      <c r="CJ75" s="9">
        <f>(AJ75*Conversions!Q$14+'Federal Appliances'!BJ75*Conversions!Q$15)/Conversions!$B$9</f>
        <v>319.79999999999995</v>
      </c>
      <c r="CK75" s="9">
        <f>(AK75*Conversions!R$14+'Federal Appliances'!BK75*Conversions!R$15)/Conversions!$B$9</f>
        <v>319.79999999999995</v>
      </c>
      <c r="CL75" s="9">
        <f>(AL75*Conversions!S$14+'Federal Appliances'!BL75*Conversions!S$15)/Conversions!$B$9</f>
        <v>319.79999999999995</v>
      </c>
      <c r="CM75" s="9">
        <f>(AM75*Conversions!T$14+'Federal Appliances'!BM75*Conversions!T$15)/Conversions!$B$9</f>
        <v>319.79999999999995</v>
      </c>
      <c r="CN75" s="9">
        <f>(AN75*Conversions!U$14+'Federal Appliances'!BN75*Conversions!U$15)/Conversions!$B$9</f>
        <v>319.79999999999995</v>
      </c>
      <c r="CO75" s="9">
        <f>(AO75*Conversions!V$14+'Federal Appliances'!BO75*Conversions!V$15)/Conversions!$B$9</f>
        <v>319.79999999999995</v>
      </c>
      <c r="CP75" s="9">
        <f>(AP75*Conversions!W$14+'Federal Appliances'!BP75*Conversions!W$15)/Conversions!$B$9</f>
        <v>319.79999999999995</v>
      </c>
      <c r="CQ75" s="9">
        <f>(AQ75*Conversions!X$14+'Federal Appliances'!BQ75*Conversions!X$15)/Conversions!$B$9</f>
        <v>319.79999999999995</v>
      </c>
      <c r="CR75" s="9">
        <f>(AR75*Conversions!Y$14+'Federal Appliances'!BR75*Conversions!Y$15)/Conversions!$B$9</f>
        <v>319.79999999999995</v>
      </c>
      <c r="CS75" s="9">
        <f>(AS75*Conversions!Z$14+'Federal Appliances'!BS75*Conversions!Z$15)/Conversions!$B$9</f>
        <v>319.79999999999995</v>
      </c>
      <c r="CT75" s="9">
        <f>(AT75*Conversions!AA$14+'Federal Appliances'!BT75*Conversions!AA$15)/Conversions!$B$9</f>
        <v>319.79999999999995</v>
      </c>
      <c r="CU75" s="9">
        <f>(AU75*Conversions!AB$14+'Federal Appliances'!BU75*Conversions!AB$15)/Conversions!$B$9</f>
        <v>319.79999999999995</v>
      </c>
      <c r="CV75" s="9">
        <f>(AV75*Conversions!AC$14+'Federal Appliances'!BV75*Conversions!AC$15)/Conversions!$B$9</f>
        <v>319.79999999999995</v>
      </c>
      <c r="CW75" s="9">
        <f>(AW75*Conversions!AD$14+'Federal Appliances'!BW75*Conversions!AD$15)/Conversions!$B$9</f>
        <v>319.79999999999995</v>
      </c>
      <c r="CX75" s="9">
        <f>(AX75*Conversions!AE$14+'Federal Appliances'!BX75*Conversions!AE$15)/Conversions!$B$9</f>
        <v>319.79999999999995</v>
      </c>
      <c r="CY75" s="9">
        <f>(AY75*Conversions!AF$14+'Federal Appliances'!BY75*Conversions!AF$15)/Conversions!$B$9</f>
        <v>319.79999999999995</v>
      </c>
      <c r="CZ75" s="9">
        <f>(AZ75*Conversions!AG$14+'Federal Appliances'!BZ75*Conversions!AG$15)/Conversions!$B$9</f>
        <v>319.79999999999995</v>
      </c>
      <c r="DA75" s="9">
        <f>(BA75*Conversions!AH$14+'Federal Appliances'!CA75*Conversions!AH$15)/Conversions!$B$9</f>
        <v>319.79999999999995</v>
      </c>
      <c r="DB75" s="9">
        <f>(BB75*Conversions!AI$14+'Federal Appliances'!CB75*Conversions!AI$15)/Conversions!$B$9</f>
        <v>319.79999999999995</v>
      </c>
      <c r="DC75" s="9">
        <f>(BC75*Conversions!AJ$14+'Federal Appliances'!CC75*Conversions!AJ$15)/Conversions!$B$9</f>
        <v>319.79999999999995</v>
      </c>
      <c r="DD75" s="9">
        <f>(BD75*Conversions!AK$14+'Federal Appliances'!CD75*Conversions!AK$15)/Conversions!$B$9</f>
        <v>319.79999999999995</v>
      </c>
      <c r="DE75" s="9">
        <f>(BE75*Conversions!AL$14+'Federal Appliances'!CE75*Conversions!AL$15)/Conversions!$B$9</f>
        <v>319.79999999999995</v>
      </c>
      <c r="DF75" s="55">
        <f>(BF75*Conversions!AM$14+'Federal Appliances'!CF75*Conversions!AM$15)/Conversions!$B$9</f>
        <v>319.79999999999995</v>
      </c>
    </row>
    <row r="76" spans="2:110">
      <c r="B76" t="str">
        <f t="shared" si="304"/>
        <v>Yes</v>
      </c>
      <c r="C76" t="s">
        <v>177</v>
      </c>
      <c r="D76" s="46">
        <f t="shared" si="304"/>
        <v>0.02</v>
      </c>
      <c r="E76">
        <f t="shared" ref="E76" si="352">E23</f>
        <v>2026</v>
      </c>
      <c r="F76" s="49">
        <v>15.2</v>
      </c>
      <c r="G76" s="51">
        <f t="shared" si="306"/>
        <v>2041.2</v>
      </c>
      <c r="H76" s="7">
        <v>1.2</v>
      </c>
      <c r="I76" s="7">
        <v>5.7</v>
      </c>
      <c r="J76" s="7">
        <v>13.3</v>
      </c>
      <c r="K76" s="7">
        <v>406</v>
      </c>
      <c r="L76" s="7">
        <v>0.2</v>
      </c>
      <c r="M76" s="7">
        <v>2</v>
      </c>
      <c r="N76" s="7">
        <v>9</v>
      </c>
      <c r="O76" s="7">
        <v>21.3</v>
      </c>
      <c r="P76" s="7">
        <v>704</v>
      </c>
      <c r="Q76" s="7">
        <v>0.3</v>
      </c>
      <c r="R76" s="7">
        <v>0.5</v>
      </c>
      <c r="S76" s="7">
        <v>371</v>
      </c>
      <c r="T76" s="7">
        <v>11.7</v>
      </c>
      <c r="U76" s="7">
        <v>0.2</v>
      </c>
      <c r="V76" s="7">
        <v>0.3</v>
      </c>
      <c r="W76" s="7">
        <v>11.9</v>
      </c>
      <c r="X76" s="7">
        <v>18.600000000000001</v>
      </c>
      <c r="Y76" s="45">
        <f t="shared" si="307"/>
        <v>7.8125000000000035E-3</v>
      </c>
      <c r="Z76" s="45">
        <f t="shared" si="308"/>
        <v>6.1384112735553284E-3</v>
      </c>
      <c r="AA76" s="46">
        <f t="shared" si="309"/>
        <v>4.1946308724832224E-3</v>
      </c>
      <c r="AB76" s="46">
        <f t="shared" si="297"/>
        <v>9.8586920801840283E-3</v>
      </c>
      <c r="AC76" s="46">
        <f t="shared" si="298"/>
        <v>3.6998436685773836E-2</v>
      </c>
      <c r="AD76" s="46">
        <f t="shared" si="299"/>
        <v>9.6182747219717458E-3</v>
      </c>
      <c r="AE76" s="46">
        <f t="shared" si="300"/>
        <v>2.5564550489987213E-3</v>
      </c>
      <c r="AF76" s="46">
        <f t="shared" si="310"/>
        <v>6.218905472636818E-3</v>
      </c>
      <c r="AG76" s="74">
        <f t="shared" si="311"/>
        <v>0</v>
      </c>
      <c r="AH76" s="9">
        <f t="shared" ref="AH76:AL76" si="353">IF(AH23=0,0,IF(AH23&gt;0,_xlfn.MINIFS($AG23:$BF23,$AG23:$BF23,"&gt;0"),_xlfn.MAXIFS($AG23:$BF23,$AG23:$BF23,"&lt;0")))</f>
        <v>2631578.9473684211</v>
      </c>
      <c r="AI76" s="9">
        <f t="shared" si="353"/>
        <v>2631578.9473684211</v>
      </c>
      <c r="AJ76" s="9">
        <f t="shared" si="353"/>
        <v>2631578.9473684211</v>
      </c>
      <c r="AK76" s="9">
        <f t="shared" si="353"/>
        <v>2631578.9473684211</v>
      </c>
      <c r="AL76" s="75">
        <f t="shared" si="353"/>
        <v>2631578.9473684211</v>
      </c>
      <c r="AM76" s="9">
        <f t="shared" ref="AM76:BF76" si="354">IF(AM23=0,0,IF(AM23&gt;0,_xlfn.MINIFS($AG23:$BF23,$AG23:$BF23,"&gt;0"),_xlfn.MAXIFS($AG23:$BF23,$AG23:$BF23,"&lt;0")))</f>
        <v>2631578.9473684211</v>
      </c>
      <c r="AN76" s="9">
        <f t="shared" si="354"/>
        <v>2631578.9473684211</v>
      </c>
      <c r="AO76" s="9">
        <f t="shared" si="354"/>
        <v>2631578.9473684211</v>
      </c>
      <c r="AP76" s="9">
        <f t="shared" si="354"/>
        <v>2631578.9473684211</v>
      </c>
      <c r="AQ76" s="75">
        <f t="shared" si="354"/>
        <v>2631578.9473684211</v>
      </c>
      <c r="AR76" s="9">
        <f t="shared" si="354"/>
        <v>2631578.9473684211</v>
      </c>
      <c r="AS76" s="9">
        <f t="shared" si="354"/>
        <v>2631578.9473684211</v>
      </c>
      <c r="AT76" s="9">
        <f t="shared" si="354"/>
        <v>2631578.9473684211</v>
      </c>
      <c r="AU76" s="9">
        <f t="shared" si="354"/>
        <v>2631578.9473684211</v>
      </c>
      <c r="AV76" s="75">
        <f t="shared" si="354"/>
        <v>2631578.9473684211</v>
      </c>
      <c r="AW76" s="9">
        <f t="shared" si="354"/>
        <v>2631578.9473684211</v>
      </c>
      <c r="AX76" s="9">
        <f t="shared" si="354"/>
        <v>2631578.9473684211</v>
      </c>
      <c r="AY76" s="9">
        <f t="shared" si="354"/>
        <v>2631578.9473684211</v>
      </c>
      <c r="AZ76" s="9">
        <f t="shared" si="354"/>
        <v>2631578.9473684211</v>
      </c>
      <c r="BA76" s="75">
        <f t="shared" si="354"/>
        <v>2631578.9473684211</v>
      </c>
      <c r="BB76" s="9">
        <f t="shared" si="354"/>
        <v>2631578.9473684211</v>
      </c>
      <c r="BC76" s="9">
        <f t="shared" si="354"/>
        <v>2631578.9473684211</v>
      </c>
      <c r="BD76" s="9">
        <f t="shared" si="354"/>
        <v>2631578.9473684211</v>
      </c>
      <c r="BE76" s="9">
        <f t="shared" si="354"/>
        <v>2631578.9473684211</v>
      </c>
      <c r="BF76" s="76">
        <f t="shared" si="354"/>
        <v>2631578.9473684211</v>
      </c>
      <c r="BG76" s="9">
        <f t="shared" si="314"/>
        <v>0</v>
      </c>
      <c r="BH76" s="9">
        <f t="shared" ref="BH76:CF76" si="355">IF(BH23=0,0,IF(BH23&gt;0,_xlfn.MINIFS($BG23:$CF23,$BG23:$CF23,"&gt;0"),_xlfn.MAXIFS($BG23:$CF23,$BG23:$CF23,"&lt;0")))</f>
        <v>11842.105263157895</v>
      </c>
      <c r="BI76" s="9">
        <f t="shared" si="355"/>
        <v>11842.105263157895</v>
      </c>
      <c r="BJ76" s="9">
        <f t="shared" si="355"/>
        <v>11842.105263157895</v>
      </c>
      <c r="BK76" s="9">
        <f t="shared" si="355"/>
        <v>11842.105263157895</v>
      </c>
      <c r="BL76" s="9">
        <f t="shared" si="355"/>
        <v>11842.105263157895</v>
      </c>
      <c r="BM76" s="9">
        <f t="shared" si="355"/>
        <v>11842.105263157895</v>
      </c>
      <c r="BN76" s="9">
        <f t="shared" si="355"/>
        <v>11842.105263157895</v>
      </c>
      <c r="BO76" s="9">
        <f t="shared" si="355"/>
        <v>11842.105263157895</v>
      </c>
      <c r="BP76" s="9">
        <f t="shared" si="355"/>
        <v>11842.105263157895</v>
      </c>
      <c r="BQ76" s="9">
        <f t="shared" si="355"/>
        <v>11842.105263157895</v>
      </c>
      <c r="BR76" s="9">
        <f t="shared" si="355"/>
        <v>11842.105263157895</v>
      </c>
      <c r="BS76" s="9">
        <f t="shared" si="355"/>
        <v>11842.105263157895</v>
      </c>
      <c r="BT76" s="9">
        <f t="shared" si="355"/>
        <v>11842.105263157895</v>
      </c>
      <c r="BU76" s="9">
        <f t="shared" si="355"/>
        <v>11842.105263157895</v>
      </c>
      <c r="BV76" s="9">
        <f t="shared" si="355"/>
        <v>11842.105263157895</v>
      </c>
      <c r="BW76" s="9">
        <f t="shared" si="355"/>
        <v>11842.105263157895</v>
      </c>
      <c r="BX76" s="9">
        <f t="shared" si="355"/>
        <v>11842.105263157895</v>
      </c>
      <c r="BY76" s="9">
        <f t="shared" si="355"/>
        <v>11842.105263157895</v>
      </c>
      <c r="BZ76" s="9">
        <f t="shared" si="355"/>
        <v>11842.105263157895</v>
      </c>
      <c r="CA76" s="9">
        <f t="shared" si="355"/>
        <v>11842.105263157895</v>
      </c>
      <c r="CB76" s="9">
        <f t="shared" si="355"/>
        <v>11842.105263157895</v>
      </c>
      <c r="CC76" s="9">
        <f t="shared" si="355"/>
        <v>11842.105263157895</v>
      </c>
      <c r="CD76" s="9">
        <f t="shared" si="355"/>
        <v>11842.105263157895</v>
      </c>
      <c r="CE76" s="9">
        <f t="shared" si="355"/>
        <v>11842.105263157895</v>
      </c>
      <c r="CF76" s="55">
        <f t="shared" si="355"/>
        <v>11842.105263157895</v>
      </c>
      <c r="CG76" s="54">
        <f>(AG76*Conversions!N$14+'Federal Appliances'!BG76*Conversions!N$15)/Conversions!$B$9</f>
        <v>0</v>
      </c>
      <c r="CH76" s="9">
        <f>(AH76*Conversions!O$14+'Federal Appliances'!BH76*Conversions!O$15)/Conversions!$B$9</f>
        <v>2175.935878428465</v>
      </c>
      <c r="CI76" s="9">
        <f>(AI76*Conversions!P$14+'Federal Appliances'!BI76*Conversions!P$15)/Conversions!$B$9</f>
        <v>2144.2828020756115</v>
      </c>
      <c r="CJ76" s="9">
        <f>(AJ76*Conversions!Q$14+'Federal Appliances'!BJ76*Conversions!Q$15)/Conversions!$B$9</f>
        <v>2112.629725722757</v>
      </c>
      <c r="CK76" s="9">
        <f>(AK76*Conversions!R$14+'Federal Appliances'!BK76*Conversions!R$15)/Conversions!$B$9</f>
        <v>2080.976649369903</v>
      </c>
      <c r="CL76" s="9">
        <f>(AL76*Conversions!S$14+'Federal Appliances'!BL76*Conversions!S$15)/Conversions!$B$9</f>
        <v>2049.3235730170495</v>
      </c>
      <c r="CM76" s="9">
        <f>(AM76*Conversions!T$14+'Federal Appliances'!BM76*Conversions!T$15)/Conversions!$B$9</f>
        <v>2004.1048925129724</v>
      </c>
      <c r="CN76" s="9">
        <f>(AN76*Conversions!U$14+'Federal Appliances'!BN76*Conversions!U$15)/Conversions!$B$9</f>
        <v>1958.8862120088954</v>
      </c>
      <c r="CO76" s="9">
        <f>(AO76*Conversions!V$14+'Federal Appliances'!BO76*Conversions!V$15)/Conversions!$B$9</f>
        <v>1913.6675315048183</v>
      </c>
      <c r="CP76" s="9">
        <f>(AP76*Conversions!W$14+'Federal Appliances'!BP76*Conversions!W$15)/Conversions!$B$9</f>
        <v>1868.4488510007411</v>
      </c>
      <c r="CQ76" s="9">
        <f>(AQ76*Conversions!X$14+'Federal Appliances'!BQ76*Conversions!X$15)/Conversions!$B$9</f>
        <v>1823.230170496664</v>
      </c>
      <c r="CR76" s="9">
        <f>(AR76*Conversions!Y$14+'Federal Appliances'!BR76*Conversions!Y$15)/Conversions!$B$9</f>
        <v>1778.0114899925866</v>
      </c>
      <c r="CS76" s="9">
        <f>(AS76*Conversions!Z$14+'Federal Appliances'!BS76*Conversions!Z$15)/Conversions!$B$9</f>
        <v>1732.7928094885096</v>
      </c>
      <c r="CT76" s="9">
        <f>(AT76*Conversions!AA$14+'Federal Appliances'!BT76*Conversions!AA$15)/Conversions!$B$9</f>
        <v>1687.5741289844325</v>
      </c>
      <c r="CU76" s="9">
        <f>(AU76*Conversions!AB$14+'Federal Appliances'!BU76*Conversions!AB$15)/Conversions!$B$9</f>
        <v>1642.3554484803553</v>
      </c>
      <c r="CV76" s="9">
        <f>(AV76*Conversions!AC$14+'Federal Appliances'!BV76*Conversions!AC$15)/Conversions!$B$9</f>
        <v>1597.136767976278</v>
      </c>
      <c r="CW76" s="9">
        <f>(AW76*Conversions!AD$14+'Federal Appliances'!BW76*Conversions!AD$15)/Conversions!$B$9</f>
        <v>1551.9180874722008</v>
      </c>
      <c r="CX76" s="9">
        <f>(AX76*Conversions!AE$14+'Federal Appliances'!BX76*Conversions!AE$15)/Conversions!$B$9</f>
        <v>1506.6994069681236</v>
      </c>
      <c r="CY76" s="9">
        <f>(AY76*Conversions!AF$14+'Federal Appliances'!BY76*Conversions!AF$15)/Conversions!$B$9</f>
        <v>1461.4807264640467</v>
      </c>
      <c r="CZ76" s="9">
        <f>(AZ76*Conversions!AG$14+'Federal Appliances'!BZ76*Conversions!AG$15)/Conversions!$B$9</f>
        <v>1416.2620459599696</v>
      </c>
      <c r="DA76" s="9">
        <f>(BA76*Conversions!AH$14+'Federal Appliances'!CA76*Conversions!AH$15)/Conversions!$B$9</f>
        <v>1371.0433654558924</v>
      </c>
      <c r="DB76" s="9">
        <f>(BB76*Conversions!AI$14+'Federal Appliances'!CB76*Conversions!AI$15)/Conversions!$B$9</f>
        <v>1325.8246849518152</v>
      </c>
      <c r="DC76" s="9">
        <f>(BC76*Conversions!AJ$14+'Federal Appliances'!CC76*Conversions!AJ$15)/Conversions!$B$9</f>
        <v>1280.6060044477381</v>
      </c>
      <c r="DD76" s="9">
        <f>(BD76*Conversions!AK$14+'Federal Appliances'!CD76*Conversions!AK$15)/Conversions!$B$9</f>
        <v>1235.3873239436612</v>
      </c>
      <c r="DE76" s="9">
        <f>(BE76*Conversions!AL$14+'Federal Appliances'!CE76*Conversions!AL$15)/Conversions!$B$9</f>
        <v>1190.168643439584</v>
      </c>
      <c r="DF76" s="55">
        <f>(BF76*Conversions!AM$14+'Federal Appliances'!CF76*Conversions!AM$15)/Conversions!$B$9</f>
        <v>1144.9499629355078</v>
      </c>
    </row>
    <row r="77" spans="2:110">
      <c r="B77" t="str">
        <f t="shared" si="304"/>
        <v>Yes</v>
      </c>
      <c r="C77" t="s">
        <v>178</v>
      </c>
      <c r="D77" s="46">
        <f t="shared" si="304"/>
        <v>0.02</v>
      </c>
      <c r="E77">
        <f t="shared" ref="E77" si="356">E24</f>
        <v>2025</v>
      </c>
      <c r="F77" s="49">
        <v>4.5999999999999996</v>
      </c>
      <c r="G77" s="51">
        <f t="shared" si="306"/>
        <v>2029.6</v>
      </c>
      <c r="H77" s="7">
        <v>1.8</v>
      </c>
      <c r="I77" s="7">
        <v>0</v>
      </c>
      <c r="J77" s="7">
        <v>0</v>
      </c>
      <c r="K77" s="7">
        <v>231</v>
      </c>
      <c r="L77" s="7">
        <v>0.2</v>
      </c>
      <c r="M77" s="7">
        <v>1.8</v>
      </c>
      <c r="N77" s="7">
        <v>0</v>
      </c>
      <c r="O77" s="7">
        <v>0</v>
      </c>
      <c r="P77" s="7">
        <v>222</v>
      </c>
      <c r="Q77" s="7">
        <v>0.2</v>
      </c>
      <c r="R77" s="7">
        <v>0.4</v>
      </c>
      <c r="S77" s="7">
        <v>0</v>
      </c>
      <c r="T77" s="7">
        <v>5.4</v>
      </c>
      <c r="U77" s="7">
        <v>0.2</v>
      </c>
      <c r="V77" s="7">
        <v>0.6</v>
      </c>
      <c r="W77" s="7">
        <v>4.7</v>
      </c>
      <c r="X77" s="7">
        <v>12.9</v>
      </c>
      <c r="Y77" s="45">
        <f t="shared" si="307"/>
        <v>3.0856092436974806E-3</v>
      </c>
      <c r="Z77" s="45">
        <f t="shared" si="308"/>
        <v>4.2572852381109541E-3</v>
      </c>
      <c r="AA77" s="46">
        <f t="shared" si="309"/>
        <v>3.7751677852349004E-3</v>
      </c>
      <c r="AB77" s="46">
        <f t="shared" si="297"/>
        <v>0</v>
      </c>
      <c r="AC77" s="46">
        <f t="shared" si="298"/>
        <v>0</v>
      </c>
      <c r="AD77" s="46">
        <f t="shared" si="299"/>
        <v>3.0330354947126813E-3</v>
      </c>
      <c r="AE77" s="46">
        <f t="shared" si="300"/>
        <v>1.7043033659991478E-3</v>
      </c>
      <c r="AF77" s="46">
        <f t="shared" si="310"/>
        <v>4.9751243781094544E-3</v>
      </c>
      <c r="AG77" s="74">
        <f t="shared" si="311"/>
        <v>7826086.9565217411</v>
      </c>
      <c r="AH77" s="9">
        <f t="shared" ref="AH77:AL77" si="357">IF(AH24=0,0,IF(AH24&gt;0,_xlfn.MINIFS($AG24:$BF24,$AG24:$BF24,"&gt;0"),_xlfn.MAXIFS($AG24:$BF24,$AG24:$BF24,"&lt;0")))</f>
        <v>7826086.9565217411</v>
      </c>
      <c r="AI77" s="9">
        <f t="shared" si="357"/>
        <v>7826086.9565217411</v>
      </c>
      <c r="AJ77" s="9">
        <f t="shared" si="357"/>
        <v>7826086.9565217411</v>
      </c>
      <c r="AK77" s="9">
        <f t="shared" si="357"/>
        <v>7826086.9565217411</v>
      </c>
      <c r="AL77" s="75">
        <f t="shared" si="357"/>
        <v>7826086.9565217411</v>
      </c>
      <c r="AM77" s="9">
        <f t="shared" ref="AM77:BF77" si="358">IF(AM24=0,0,IF(AM24&gt;0,_xlfn.MINIFS($AG24:$BF24,$AG24:$BF24,"&gt;0"),_xlfn.MAXIFS($AG24:$BF24,$AG24:$BF24,"&lt;0")))</f>
        <v>7826086.9565217411</v>
      </c>
      <c r="AN77" s="9">
        <f t="shared" si="358"/>
        <v>7826086.9565217411</v>
      </c>
      <c r="AO77" s="9">
        <f t="shared" si="358"/>
        <v>7826086.9565217411</v>
      </c>
      <c r="AP77" s="9">
        <f t="shared" si="358"/>
        <v>7826086.9565217411</v>
      </c>
      <c r="AQ77" s="75">
        <f t="shared" si="358"/>
        <v>7826086.9565217411</v>
      </c>
      <c r="AR77" s="9">
        <f t="shared" si="358"/>
        <v>7826086.9565217411</v>
      </c>
      <c r="AS77" s="9">
        <f t="shared" si="358"/>
        <v>7826086.9565217411</v>
      </c>
      <c r="AT77" s="9">
        <f t="shared" si="358"/>
        <v>7826086.9565217411</v>
      </c>
      <c r="AU77" s="9">
        <f t="shared" si="358"/>
        <v>7826086.9565217411</v>
      </c>
      <c r="AV77" s="75">
        <f t="shared" si="358"/>
        <v>7826086.9565217411</v>
      </c>
      <c r="AW77" s="9">
        <f t="shared" si="358"/>
        <v>7826086.9565217411</v>
      </c>
      <c r="AX77" s="9">
        <f t="shared" si="358"/>
        <v>7826086.9565217411</v>
      </c>
      <c r="AY77" s="9">
        <f t="shared" si="358"/>
        <v>7826086.9565217411</v>
      </c>
      <c r="AZ77" s="9">
        <f t="shared" si="358"/>
        <v>7826086.9565217411</v>
      </c>
      <c r="BA77" s="75">
        <f t="shared" si="358"/>
        <v>7826086.9565217411</v>
      </c>
      <c r="BB77" s="9">
        <f t="shared" si="358"/>
        <v>7826086.9565217411</v>
      </c>
      <c r="BC77" s="9">
        <f t="shared" si="358"/>
        <v>7826086.9565217411</v>
      </c>
      <c r="BD77" s="9">
        <f t="shared" si="358"/>
        <v>7826086.9565217411</v>
      </c>
      <c r="BE77" s="9">
        <f t="shared" si="358"/>
        <v>7826086.9565217411</v>
      </c>
      <c r="BF77" s="76">
        <f t="shared" si="358"/>
        <v>7826086.9565217411</v>
      </c>
      <c r="BG77" s="9">
        <f t="shared" si="314"/>
        <v>0</v>
      </c>
      <c r="BH77" s="9">
        <f t="shared" ref="BH77:CF77" si="359">IF(BH24=0,0,IF(BH24&gt;0,_xlfn.MINIFS($BG24:$CF24,$BG24:$CF24,"&gt;0"),_xlfn.MAXIFS($BG24:$CF24,$BG24:$CF24,"&lt;0")))</f>
        <v>0</v>
      </c>
      <c r="BI77" s="9">
        <f t="shared" si="359"/>
        <v>0</v>
      </c>
      <c r="BJ77" s="9">
        <f t="shared" si="359"/>
        <v>0</v>
      </c>
      <c r="BK77" s="9">
        <f t="shared" si="359"/>
        <v>0</v>
      </c>
      <c r="BL77" s="9">
        <f t="shared" si="359"/>
        <v>0</v>
      </c>
      <c r="BM77" s="9">
        <f t="shared" si="359"/>
        <v>0</v>
      </c>
      <c r="BN77" s="9">
        <f t="shared" si="359"/>
        <v>0</v>
      </c>
      <c r="BO77" s="9">
        <f t="shared" si="359"/>
        <v>0</v>
      </c>
      <c r="BP77" s="9">
        <f t="shared" si="359"/>
        <v>0</v>
      </c>
      <c r="BQ77" s="9">
        <f t="shared" si="359"/>
        <v>0</v>
      </c>
      <c r="BR77" s="9">
        <f t="shared" si="359"/>
        <v>0</v>
      </c>
      <c r="BS77" s="9">
        <f t="shared" si="359"/>
        <v>0</v>
      </c>
      <c r="BT77" s="9">
        <f t="shared" si="359"/>
        <v>0</v>
      </c>
      <c r="BU77" s="9">
        <f t="shared" si="359"/>
        <v>0</v>
      </c>
      <c r="BV77" s="9">
        <f t="shared" si="359"/>
        <v>0</v>
      </c>
      <c r="BW77" s="9">
        <f t="shared" si="359"/>
        <v>0</v>
      </c>
      <c r="BX77" s="9">
        <f t="shared" si="359"/>
        <v>0</v>
      </c>
      <c r="BY77" s="9">
        <f t="shared" si="359"/>
        <v>0</v>
      </c>
      <c r="BZ77" s="9">
        <f t="shared" si="359"/>
        <v>0</v>
      </c>
      <c r="CA77" s="9">
        <f t="shared" si="359"/>
        <v>0</v>
      </c>
      <c r="CB77" s="9">
        <f t="shared" si="359"/>
        <v>0</v>
      </c>
      <c r="CC77" s="9">
        <f t="shared" si="359"/>
        <v>0</v>
      </c>
      <c r="CD77" s="9">
        <f t="shared" si="359"/>
        <v>0</v>
      </c>
      <c r="CE77" s="9">
        <f t="shared" si="359"/>
        <v>0</v>
      </c>
      <c r="CF77" s="55">
        <f t="shared" si="359"/>
        <v>0</v>
      </c>
      <c r="CG77" s="54">
        <f>(AG77*Conversions!N$14+'Federal Appliances'!BG77*Conversions!N$15)/Conversions!$B$9</f>
        <v>4504.9601959583588</v>
      </c>
      <c r="CH77" s="9">
        <f>(AH77*Conversions!O$14+'Federal Appliances'!BH77*Conversions!O$15)/Conversions!$B$9</f>
        <v>4410.8266993263933</v>
      </c>
      <c r="CI77" s="9">
        <f>(AI77*Conversions!P$14+'Federal Appliances'!BI77*Conversions!P$15)/Conversions!$B$9</f>
        <v>4316.6932026944269</v>
      </c>
      <c r="CJ77" s="9">
        <f>(AJ77*Conversions!Q$14+'Federal Appliances'!BJ77*Conversions!Q$15)/Conversions!$B$9</f>
        <v>4222.5597060624614</v>
      </c>
      <c r="CK77" s="9">
        <f>(AK77*Conversions!R$14+'Federal Appliances'!BK77*Conversions!R$15)/Conversions!$B$9</f>
        <v>4128.426209430495</v>
      </c>
      <c r="CL77" s="9">
        <f>(AL77*Conversions!S$14+'Federal Appliances'!BL77*Conversions!S$15)/Conversions!$B$9</f>
        <v>4034.2927127985313</v>
      </c>
      <c r="CM77" s="9">
        <f>(AM77*Conversions!T$14+'Federal Appliances'!BM77*Conversions!T$15)/Conversions!$B$9</f>
        <v>3899.8162890385797</v>
      </c>
      <c r="CN77" s="9">
        <f>(AN77*Conversions!U$14+'Federal Appliances'!BN77*Conversions!U$15)/Conversions!$B$9</f>
        <v>3765.3398652786286</v>
      </c>
      <c r="CO77" s="9">
        <f>(AO77*Conversions!V$14+'Federal Appliances'!BO77*Conversions!V$15)/Conversions!$B$9</f>
        <v>3630.8634415186775</v>
      </c>
      <c r="CP77" s="9">
        <f>(AP77*Conversions!W$14+'Federal Appliances'!BP77*Conversions!W$15)/Conversions!$B$9</f>
        <v>3496.387017758726</v>
      </c>
      <c r="CQ77" s="9">
        <f>(AQ77*Conversions!X$14+'Federal Appliances'!BQ77*Conversions!X$15)/Conversions!$B$9</f>
        <v>3361.9105939987749</v>
      </c>
      <c r="CR77" s="9">
        <f>(AR77*Conversions!Y$14+'Federal Appliances'!BR77*Conversions!Y$15)/Conversions!$B$9</f>
        <v>3227.4341702388242</v>
      </c>
      <c r="CS77" s="9">
        <f>(AS77*Conversions!Z$14+'Federal Appliances'!BS77*Conversions!Z$15)/Conversions!$B$9</f>
        <v>3092.9577464788727</v>
      </c>
      <c r="CT77" s="9">
        <f>(AT77*Conversions!AA$14+'Federal Appliances'!BT77*Conversions!AA$15)/Conversions!$B$9</f>
        <v>2958.4813227189215</v>
      </c>
      <c r="CU77" s="9">
        <f>(AU77*Conversions!AB$14+'Federal Appliances'!BU77*Conversions!AB$15)/Conversions!$B$9</f>
        <v>2824.0048989589704</v>
      </c>
      <c r="CV77" s="9">
        <f>(AV77*Conversions!AC$14+'Federal Appliances'!BV77*Conversions!AC$15)/Conversions!$B$9</f>
        <v>2689.5284751990189</v>
      </c>
      <c r="CW77" s="9">
        <f>(AW77*Conversions!AD$14+'Federal Appliances'!BW77*Conversions!AD$15)/Conversions!$B$9</f>
        <v>2555.0520514390678</v>
      </c>
      <c r="CX77" s="9">
        <f>(AX77*Conversions!AE$14+'Federal Appliances'!BX77*Conversions!AE$15)/Conversions!$B$9</f>
        <v>2420.5756276791167</v>
      </c>
      <c r="CY77" s="9">
        <f>(AY77*Conversions!AF$14+'Federal Appliances'!BY77*Conversions!AF$15)/Conversions!$B$9</f>
        <v>2286.0992039191651</v>
      </c>
      <c r="CZ77" s="9">
        <f>(AZ77*Conversions!AG$14+'Federal Appliances'!BZ77*Conversions!AG$15)/Conversions!$B$9</f>
        <v>2151.622780159214</v>
      </c>
      <c r="DA77" s="9">
        <f>(BA77*Conversions!AH$14+'Federal Appliances'!CA77*Conversions!AH$15)/Conversions!$B$9</f>
        <v>2017.1463563992629</v>
      </c>
      <c r="DB77" s="9">
        <f>(BB77*Conversions!AI$14+'Federal Appliances'!CB77*Conversions!AI$15)/Conversions!$B$9</f>
        <v>1882.669932639312</v>
      </c>
      <c r="DC77" s="9">
        <f>(BC77*Conversions!AJ$14+'Federal Appliances'!CC77*Conversions!AJ$15)/Conversions!$B$9</f>
        <v>1748.1935088793609</v>
      </c>
      <c r="DD77" s="9">
        <f>(BD77*Conversions!AK$14+'Federal Appliances'!CD77*Conversions!AK$15)/Conversions!$B$9</f>
        <v>1613.7170851194101</v>
      </c>
      <c r="DE77" s="9">
        <f>(BE77*Conversions!AL$14+'Federal Appliances'!CE77*Conversions!AL$15)/Conversions!$B$9</f>
        <v>1479.240661359459</v>
      </c>
      <c r="DF77" s="55">
        <f>(BF77*Conversions!AM$14+'Federal Appliances'!CF77*Conversions!AM$15)/Conversions!$B$9</f>
        <v>1344.7642375995101</v>
      </c>
    </row>
    <row r="78" spans="2:110">
      <c r="B78" t="str">
        <f t="shared" si="304"/>
        <v>Yes</v>
      </c>
      <c r="C78" t="s">
        <v>179</v>
      </c>
      <c r="D78" s="46">
        <f t="shared" si="304"/>
        <v>0.02</v>
      </c>
      <c r="E78">
        <f t="shared" ref="E78" si="360">E25</f>
        <v>2026</v>
      </c>
      <c r="F78" s="49">
        <v>10</v>
      </c>
      <c r="G78" s="51">
        <f t="shared" si="306"/>
        <v>2036</v>
      </c>
      <c r="H78" s="7">
        <v>6.4</v>
      </c>
      <c r="I78" s="7">
        <v>40.700000000000003</v>
      </c>
      <c r="J78" s="7">
        <v>183</v>
      </c>
      <c r="K78" s="47">
        <v>3790</v>
      </c>
      <c r="L78" s="7">
        <v>0.6</v>
      </c>
      <c r="M78" s="7">
        <v>6.8</v>
      </c>
      <c r="N78" s="7">
        <v>42.9</v>
      </c>
      <c r="O78" s="7">
        <v>192.6</v>
      </c>
      <c r="P78" s="47">
        <v>4508</v>
      </c>
      <c r="Q78" s="7">
        <v>0.7</v>
      </c>
      <c r="R78" s="7">
        <v>2.1</v>
      </c>
      <c r="S78" s="47">
        <v>3853</v>
      </c>
      <c r="T78" s="7">
        <v>83.4</v>
      </c>
      <c r="U78" s="7">
        <v>1.4</v>
      </c>
      <c r="V78" s="7">
        <v>2</v>
      </c>
      <c r="W78" s="7">
        <v>59.9</v>
      </c>
      <c r="X78" s="7">
        <v>86.4</v>
      </c>
      <c r="Y78" s="45">
        <f t="shared" si="307"/>
        <v>3.932510504201682E-2</v>
      </c>
      <c r="Z78" s="45">
        <f t="shared" si="308"/>
        <v>2.8513910431998947E-2</v>
      </c>
      <c r="AA78" s="46">
        <f t="shared" si="309"/>
        <v>1.4261744966442955E-2</v>
      </c>
      <c r="AB78" s="46">
        <f t="shared" si="297"/>
        <v>4.6993098915543867E-2</v>
      </c>
      <c r="AC78" s="46">
        <f t="shared" si="298"/>
        <v>0.334549244398124</v>
      </c>
      <c r="AD78" s="46">
        <f t="shared" si="299"/>
        <v>6.1589747793534988E-2</v>
      </c>
      <c r="AE78" s="46">
        <f t="shared" si="300"/>
        <v>5.9650617809970169E-3</v>
      </c>
      <c r="AF78" s="46">
        <f t="shared" si="310"/>
        <v>2.6119402985074636E-2</v>
      </c>
      <c r="AG78" s="74">
        <f t="shared" si="311"/>
        <v>0</v>
      </c>
      <c r="AH78" s="9">
        <f t="shared" ref="AH78:AL78" si="361">IF(AH25=0,0,IF(AH25&gt;0,_xlfn.MINIFS($AG25:$BF25,$AG25:$BF25,"&gt;0"),_xlfn.MAXIFS($AG25:$BF25,$AG25:$BF25,"&lt;0")))</f>
        <v>13600000</v>
      </c>
      <c r="AI78" s="9">
        <f t="shared" si="361"/>
        <v>13600000</v>
      </c>
      <c r="AJ78" s="9">
        <f t="shared" si="361"/>
        <v>13600000</v>
      </c>
      <c r="AK78" s="9">
        <f t="shared" si="361"/>
        <v>13600000</v>
      </c>
      <c r="AL78" s="75">
        <f t="shared" si="361"/>
        <v>13600000</v>
      </c>
      <c r="AM78" s="9">
        <f t="shared" ref="AM78:BF78" si="362">IF(AM25=0,0,IF(AM25&gt;0,_xlfn.MINIFS($AG25:$BF25,$AG25:$BF25,"&gt;0"),_xlfn.MAXIFS($AG25:$BF25,$AG25:$BF25,"&lt;0")))</f>
        <v>13600000</v>
      </c>
      <c r="AN78" s="9">
        <f t="shared" si="362"/>
        <v>13600000</v>
      </c>
      <c r="AO78" s="9">
        <f t="shared" si="362"/>
        <v>13600000</v>
      </c>
      <c r="AP78" s="9">
        <f t="shared" si="362"/>
        <v>13600000</v>
      </c>
      <c r="AQ78" s="75">
        <f t="shared" si="362"/>
        <v>13600000</v>
      </c>
      <c r="AR78" s="9">
        <f t="shared" si="362"/>
        <v>13600000</v>
      </c>
      <c r="AS78" s="9">
        <f t="shared" si="362"/>
        <v>13600000</v>
      </c>
      <c r="AT78" s="9">
        <f t="shared" si="362"/>
        <v>13600000</v>
      </c>
      <c r="AU78" s="9">
        <f t="shared" si="362"/>
        <v>13600000</v>
      </c>
      <c r="AV78" s="75">
        <f t="shared" si="362"/>
        <v>13600000</v>
      </c>
      <c r="AW78" s="9">
        <f t="shared" si="362"/>
        <v>13600000</v>
      </c>
      <c r="AX78" s="9">
        <f t="shared" si="362"/>
        <v>13600000</v>
      </c>
      <c r="AY78" s="9">
        <f t="shared" si="362"/>
        <v>13600000</v>
      </c>
      <c r="AZ78" s="9">
        <f t="shared" si="362"/>
        <v>13600000</v>
      </c>
      <c r="BA78" s="75">
        <f t="shared" si="362"/>
        <v>13600000</v>
      </c>
      <c r="BB78" s="9">
        <f t="shared" si="362"/>
        <v>13600000</v>
      </c>
      <c r="BC78" s="9">
        <f t="shared" si="362"/>
        <v>13600000</v>
      </c>
      <c r="BD78" s="9">
        <f t="shared" si="362"/>
        <v>13600000</v>
      </c>
      <c r="BE78" s="9">
        <f t="shared" si="362"/>
        <v>13600000</v>
      </c>
      <c r="BF78" s="76">
        <f t="shared" si="362"/>
        <v>13600000</v>
      </c>
      <c r="BG78" s="9">
        <f t="shared" si="314"/>
        <v>0</v>
      </c>
      <c r="BH78" s="9">
        <f t="shared" ref="BH78:CF78" si="363">IF(BH25=0,0,IF(BH25&gt;0,_xlfn.MINIFS($BG25:$CF25,$BG25:$CF25,"&gt;0"),_xlfn.MAXIFS($BG25:$CF25,$BG25:$CF25,"&lt;0")))</f>
        <v>85800</v>
      </c>
      <c r="BI78" s="9">
        <f t="shared" si="363"/>
        <v>85800</v>
      </c>
      <c r="BJ78" s="9">
        <f t="shared" si="363"/>
        <v>85800</v>
      </c>
      <c r="BK78" s="9">
        <f t="shared" si="363"/>
        <v>85800</v>
      </c>
      <c r="BL78" s="9">
        <f t="shared" si="363"/>
        <v>85800</v>
      </c>
      <c r="BM78" s="9">
        <f t="shared" si="363"/>
        <v>85800</v>
      </c>
      <c r="BN78" s="9">
        <f t="shared" si="363"/>
        <v>85800</v>
      </c>
      <c r="BO78" s="9">
        <f t="shared" si="363"/>
        <v>85800</v>
      </c>
      <c r="BP78" s="9">
        <f t="shared" si="363"/>
        <v>85800</v>
      </c>
      <c r="BQ78" s="9">
        <f t="shared" si="363"/>
        <v>85800</v>
      </c>
      <c r="BR78" s="9">
        <f t="shared" si="363"/>
        <v>85800</v>
      </c>
      <c r="BS78" s="9">
        <f t="shared" si="363"/>
        <v>85800</v>
      </c>
      <c r="BT78" s="9">
        <f t="shared" si="363"/>
        <v>85800</v>
      </c>
      <c r="BU78" s="9">
        <f t="shared" si="363"/>
        <v>85800</v>
      </c>
      <c r="BV78" s="9">
        <f t="shared" si="363"/>
        <v>85800</v>
      </c>
      <c r="BW78" s="9">
        <f t="shared" si="363"/>
        <v>85800</v>
      </c>
      <c r="BX78" s="9">
        <f t="shared" si="363"/>
        <v>85800</v>
      </c>
      <c r="BY78" s="9">
        <f t="shared" si="363"/>
        <v>85800</v>
      </c>
      <c r="BZ78" s="9">
        <f t="shared" si="363"/>
        <v>85800</v>
      </c>
      <c r="CA78" s="9">
        <f t="shared" si="363"/>
        <v>85800</v>
      </c>
      <c r="CB78" s="9">
        <f t="shared" si="363"/>
        <v>85800</v>
      </c>
      <c r="CC78" s="9">
        <f t="shared" si="363"/>
        <v>85800</v>
      </c>
      <c r="CD78" s="9">
        <f t="shared" si="363"/>
        <v>85800</v>
      </c>
      <c r="CE78" s="9">
        <f t="shared" si="363"/>
        <v>85800</v>
      </c>
      <c r="CF78" s="55">
        <f t="shared" si="363"/>
        <v>85800</v>
      </c>
      <c r="CG78" s="54">
        <f>(AG78*Conversions!N$14+'Federal Appliances'!BG78*Conversions!N$15)/Conversions!$B$9</f>
        <v>0</v>
      </c>
      <c r="CH78" s="9">
        <f>(AH78*Conversions!O$14+'Federal Appliances'!BH78*Conversions!O$15)/Conversions!$B$9</f>
        <v>12684.33661971831</v>
      </c>
      <c r="CI78" s="9">
        <f>(AI78*Conversions!P$14+'Federal Appliances'!BI78*Conversions!P$15)/Conversions!$B$9</f>
        <v>12520.753521126759</v>
      </c>
      <c r="CJ78" s="9">
        <f>(AJ78*Conversions!Q$14+'Federal Appliances'!BJ78*Conversions!Q$15)/Conversions!$B$9</f>
        <v>12357.17042253521</v>
      </c>
      <c r="CK78" s="9">
        <f>(AK78*Conversions!R$14+'Federal Appliances'!BK78*Conversions!R$15)/Conversions!$B$9</f>
        <v>12193.587323943661</v>
      </c>
      <c r="CL78" s="9">
        <f>(AL78*Conversions!S$14+'Federal Appliances'!BL78*Conversions!S$15)/Conversions!$B$9</f>
        <v>12030.004225352111</v>
      </c>
      <c r="CM78" s="9">
        <f>(AM78*Conversions!T$14+'Federal Appliances'!BM78*Conversions!T$15)/Conversions!$B$9</f>
        <v>11796.314084507041</v>
      </c>
      <c r="CN78" s="9">
        <f>(AN78*Conversions!U$14+'Federal Appliances'!BN78*Conversions!U$15)/Conversions!$B$9</f>
        <v>11562.623943661971</v>
      </c>
      <c r="CO78" s="9">
        <f>(AO78*Conversions!V$14+'Federal Appliances'!BO78*Conversions!V$15)/Conversions!$B$9</f>
        <v>11328.933802816902</v>
      </c>
      <c r="CP78" s="9">
        <f>(AP78*Conversions!W$14+'Federal Appliances'!BP78*Conversions!W$15)/Conversions!$B$9</f>
        <v>11095.24366197183</v>
      </c>
      <c r="CQ78" s="9">
        <f>(AQ78*Conversions!X$14+'Federal Appliances'!BQ78*Conversions!X$15)/Conversions!$B$9</f>
        <v>10861.553521126758</v>
      </c>
      <c r="CR78" s="9">
        <f>(AR78*Conversions!Y$14+'Federal Appliances'!BR78*Conversions!Y$15)/Conversions!$B$9</f>
        <v>10627.863380281688</v>
      </c>
      <c r="CS78" s="9">
        <f>(AS78*Conversions!Z$14+'Federal Appliances'!BS78*Conversions!Z$15)/Conversions!$B$9</f>
        <v>10394.173239436617</v>
      </c>
      <c r="CT78" s="9">
        <f>(AT78*Conversions!AA$14+'Federal Appliances'!BT78*Conversions!AA$15)/Conversions!$B$9</f>
        <v>10160.483098591547</v>
      </c>
      <c r="CU78" s="9">
        <f>(AU78*Conversions!AB$14+'Federal Appliances'!BU78*Conversions!AB$15)/Conversions!$B$9</f>
        <v>9926.7929577464765</v>
      </c>
      <c r="CV78" s="9">
        <f>(AV78*Conversions!AC$14+'Federal Appliances'!BV78*Conversions!AC$15)/Conversions!$B$9</f>
        <v>9693.1028169014044</v>
      </c>
      <c r="CW78" s="9">
        <f>(AW78*Conversions!AD$14+'Federal Appliances'!BW78*Conversions!AD$15)/Conversions!$B$9</f>
        <v>9459.412676056334</v>
      </c>
      <c r="CX78" s="9">
        <f>(AX78*Conversions!AE$14+'Federal Appliances'!BX78*Conversions!AE$15)/Conversions!$B$9</f>
        <v>9225.7225352112655</v>
      </c>
      <c r="CY78" s="9">
        <f>(AY78*Conversions!AF$14+'Federal Appliances'!BY78*Conversions!AF$15)/Conversions!$B$9</f>
        <v>8992.0323943661933</v>
      </c>
      <c r="CZ78" s="9">
        <f>(AZ78*Conversions!AG$14+'Federal Appliances'!BZ78*Conversions!AG$15)/Conversions!$B$9</f>
        <v>8758.3422535211212</v>
      </c>
      <c r="DA78" s="9">
        <f>(BA78*Conversions!AH$14+'Federal Appliances'!CA78*Conversions!AH$15)/Conversions!$B$9</f>
        <v>8524.6521126760508</v>
      </c>
      <c r="DB78" s="9">
        <f>(BB78*Conversions!AI$14+'Federal Appliances'!CB78*Conversions!AI$15)/Conversions!$B$9</f>
        <v>8290.9619718309805</v>
      </c>
      <c r="DC78" s="9">
        <f>(BC78*Conversions!AJ$14+'Federal Appliances'!CC78*Conversions!AJ$15)/Conversions!$B$9</f>
        <v>8057.271830985911</v>
      </c>
      <c r="DD78" s="9">
        <f>(BD78*Conversions!AK$14+'Federal Appliances'!CD78*Conversions!AK$15)/Conversions!$B$9</f>
        <v>7823.5816901408407</v>
      </c>
      <c r="DE78" s="9">
        <f>(BE78*Conversions!AL$14+'Federal Appliances'!CE78*Conversions!AL$15)/Conversions!$B$9</f>
        <v>7589.8915492957703</v>
      </c>
      <c r="DF78" s="55">
        <f>(BF78*Conversions!AM$14+'Federal Appliances'!CF78*Conversions!AM$15)/Conversions!$B$9</f>
        <v>7356.2014084507036</v>
      </c>
    </row>
    <row r="79" spans="2:110">
      <c r="B79" t="str">
        <f t="shared" si="304"/>
        <v>Yes</v>
      </c>
      <c r="C79" t="s">
        <v>180</v>
      </c>
      <c r="D79" s="46">
        <f t="shared" si="304"/>
        <v>0.02</v>
      </c>
      <c r="E79">
        <f t="shared" ref="E79" si="364">E26</f>
        <v>2027</v>
      </c>
      <c r="F79" s="49">
        <v>21.5</v>
      </c>
      <c r="G79" s="51">
        <f t="shared" si="306"/>
        <v>2048.5</v>
      </c>
      <c r="H79" s="7">
        <v>-0.4</v>
      </c>
      <c r="I79" s="7">
        <v>127.4</v>
      </c>
      <c r="J79" s="7">
        <v>0</v>
      </c>
      <c r="K79" s="47">
        <v>1387</v>
      </c>
      <c r="L79" s="7">
        <v>0</v>
      </c>
      <c r="M79" s="7">
        <v>-1</v>
      </c>
      <c r="N79" s="7">
        <v>322.2</v>
      </c>
      <c r="O79" s="7">
        <v>0</v>
      </c>
      <c r="P79" s="47">
        <v>3745</v>
      </c>
      <c r="Q79" s="7">
        <v>0</v>
      </c>
      <c r="R79" s="7">
        <v>4.2</v>
      </c>
      <c r="S79" s="7">
        <v>0</v>
      </c>
      <c r="T79" s="7">
        <v>47.9</v>
      </c>
      <c r="U79" s="7">
        <v>2.8</v>
      </c>
      <c r="V79" s="7">
        <v>2.7</v>
      </c>
      <c r="W79" s="7">
        <v>225.4</v>
      </c>
      <c r="X79" s="7">
        <v>222.9</v>
      </c>
      <c r="Y79" s="45">
        <f t="shared" si="307"/>
        <v>0.14797794117647065</v>
      </c>
      <c r="Z79" s="45">
        <f t="shared" si="308"/>
        <v>7.3561928649219496E-2</v>
      </c>
      <c r="AA79" s="46">
        <f t="shared" si="309"/>
        <v>-2.0973154362416112E-3</v>
      </c>
      <c r="AB79" s="46">
        <f t="shared" si="297"/>
        <v>0.3529411764705882</v>
      </c>
      <c r="AC79" s="46">
        <f t="shared" si="298"/>
        <v>0</v>
      </c>
      <c r="AD79" s="46">
        <f t="shared" si="299"/>
        <v>5.1165396070716178E-2</v>
      </c>
      <c r="AE79" s="46">
        <f t="shared" si="300"/>
        <v>0</v>
      </c>
      <c r="AF79" s="46">
        <f t="shared" si="310"/>
        <v>5.2238805970149273E-2</v>
      </c>
      <c r="AG79" s="74">
        <f t="shared" si="311"/>
        <v>0</v>
      </c>
      <c r="AH79" s="9">
        <f t="shared" ref="AH79:AL79" si="365">IF(AH26=0,0,IF(AH26&gt;0,_xlfn.MINIFS($AG26:$BF26,$AG26:$BF26,"&gt;0"),_xlfn.MAXIFS($AG26:$BF26,$AG26:$BF26,"&lt;0")))</f>
        <v>0</v>
      </c>
      <c r="AI79" s="9">
        <f t="shared" si="365"/>
        <v>-930232.5581395349</v>
      </c>
      <c r="AJ79" s="9">
        <f t="shared" si="365"/>
        <v>-930232.5581395349</v>
      </c>
      <c r="AK79" s="9">
        <f t="shared" si="365"/>
        <v>-930232.5581395349</v>
      </c>
      <c r="AL79" s="75">
        <f t="shared" si="365"/>
        <v>-930232.5581395349</v>
      </c>
      <c r="AM79" s="9">
        <f t="shared" ref="AM79:BF79" si="366">IF(AM26=0,0,IF(AM26&gt;0,_xlfn.MINIFS($AG26:$BF26,$AG26:$BF26,"&gt;0"),_xlfn.MAXIFS($AG26:$BF26,$AG26:$BF26,"&lt;0")))</f>
        <v>-930232.5581395349</v>
      </c>
      <c r="AN79" s="9">
        <f t="shared" si="366"/>
        <v>-930232.5581395349</v>
      </c>
      <c r="AO79" s="9">
        <f t="shared" si="366"/>
        <v>-930232.5581395349</v>
      </c>
      <c r="AP79" s="9">
        <f t="shared" si="366"/>
        <v>-930232.5581395349</v>
      </c>
      <c r="AQ79" s="75">
        <f t="shared" si="366"/>
        <v>-930232.5581395349</v>
      </c>
      <c r="AR79" s="9">
        <f t="shared" si="366"/>
        <v>-930232.5581395349</v>
      </c>
      <c r="AS79" s="9">
        <f t="shared" si="366"/>
        <v>-930232.5581395349</v>
      </c>
      <c r="AT79" s="9">
        <f t="shared" si="366"/>
        <v>-930232.5581395349</v>
      </c>
      <c r="AU79" s="9">
        <f t="shared" si="366"/>
        <v>-930232.5581395349</v>
      </c>
      <c r="AV79" s="75">
        <f t="shared" si="366"/>
        <v>-930232.5581395349</v>
      </c>
      <c r="AW79" s="9">
        <f t="shared" si="366"/>
        <v>-930232.5581395349</v>
      </c>
      <c r="AX79" s="9">
        <f t="shared" si="366"/>
        <v>-930232.5581395349</v>
      </c>
      <c r="AY79" s="9">
        <f t="shared" si="366"/>
        <v>-930232.5581395349</v>
      </c>
      <c r="AZ79" s="9">
        <f t="shared" si="366"/>
        <v>-930232.5581395349</v>
      </c>
      <c r="BA79" s="75">
        <f t="shared" si="366"/>
        <v>-930232.5581395349</v>
      </c>
      <c r="BB79" s="9">
        <f t="shared" si="366"/>
        <v>-930232.5581395349</v>
      </c>
      <c r="BC79" s="9">
        <f t="shared" si="366"/>
        <v>-930232.5581395349</v>
      </c>
      <c r="BD79" s="9">
        <f t="shared" si="366"/>
        <v>-930232.5581395349</v>
      </c>
      <c r="BE79" s="9">
        <f t="shared" si="366"/>
        <v>-930232.5581395349</v>
      </c>
      <c r="BF79" s="76">
        <f t="shared" si="366"/>
        <v>-930232.5581395349</v>
      </c>
      <c r="BG79" s="9">
        <f t="shared" si="314"/>
        <v>0</v>
      </c>
      <c r="BH79" s="9">
        <f t="shared" ref="BH79:CF79" si="367">IF(BH26=0,0,IF(BH26&gt;0,_xlfn.MINIFS($BG26:$CF26,$BG26:$CF26,"&gt;0"),_xlfn.MAXIFS($BG26:$CF26,$BG26:$CF26,"&lt;0")))</f>
        <v>0</v>
      </c>
      <c r="BI79" s="9">
        <f t="shared" si="367"/>
        <v>299720.93023255817</v>
      </c>
      <c r="BJ79" s="9">
        <f t="shared" si="367"/>
        <v>299720.93023255817</v>
      </c>
      <c r="BK79" s="9">
        <f t="shared" si="367"/>
        <v>299720.93023255817</v>
      </c>
      <c r="BL79" s="9">
        <f t="shared" si="367"/>
        <v>299720.93023255817</v>
      </c>
      <c r="BM79" s="9">
        <f t="shared" si="367"/>
        <v>299720.93023255817</v>
      </c>
      <c r="BN79" s="9">
        <f t="shared" si="367"/>
        <v>299720.93023255817</v>
      </c>
      <c r="BO79" s="9">
        <f t="shared" si="367"/>
        <v>299720.93023255817</v>
      </c>
      <c r="BP79" s="9">
        <f t="shared" si="367"/>
        <v>299720.93023255817</v>
      </c>
      <c r="BQ79" s="9">
        <f t="shared" si="367"/>
        <v>299720.93023255817</v>
      </c>
      <c r="BR79" s="9">
        <f t="shared" si="367"/>
        <v>299720.93023255817</v>
      </c>
      <c r="BS79" s="9">
        <f t="shared" si="367"/>
        <v>299720.93023255817</v>
      </c>
      <c r="BT79" s="9">
        <f t="shared" si="367"/>
        <v>299720.93023255817</v>
      </c>
      <c r="BU79" s="9">
        <f t="shared" si="367"/>
        <v>299720.93023255817</v>
      </c>
      <c r="BV79" s="9">
        <f t="shared" si="367"/>
        <v>299720.93023255817</v>
      </c>
      <c r="BW79" s="9">
        <f t="shared" si="367"/>
        <v>299720.93023255817</v>
      </c>
      <c r="BX79" s="9">
        <f t="shared" si="367"/>
        <v>299720.93023255817</v>
      </c>
      <c r="BY79" s="9">
        <f t="shared" si="367"/>
        <v>299720.93023255817</v>
      </c>
      <c r="BZ79" s="9">
        <f t="shared" si="367"/>
        <v>299720.93023255817</v>
      </c>
      <c r="CA79" s="9">
        <f t="shared" si="367"/>
        <v>299720.93023255817</v>
      </c>
      <c r="CB79" s="9">
        <f t="shared" si="367"/>
        <v>299720.93023255817</v>
      </c>
      <c r="CC79" s="9">
        <f t="shared" si="367"/>
        <v>299720.93023255817</v>
      </c>
      <c r="CD79" s="9">
        <f t="shared" si="367"/>
        <v>299720.93023255817</v>
      </c>
      <c r="CE79" s="9">
        <f t="shared" si="367"/>
        <v>299720.93023255817</v>
      </c>
      <c r="CF79" s="55">
        <f t="shared" si="367"/>
        <v>299720.93023255817</v>
      </c>
      <c r="CG79" s="54">
        <f>(AG79*Conversions!N$14+'Federal Appliances'!BG79*Conversions!N$15)/Conversions!$B$9</f>
        <v>0</v>
      </c>
      <c r="CH79" s="9">
        <f>(AH79*Conversions!O$14+'Federal Appliances'!BH79*Conversions!O$15)/Conversions!$B$9</f>
        <v>0</v>
      </c>
      <c r="CI79" s="9">
        <f>(AI79*Conversions!P$14+'Federal Appliances'!BI79*Conversions!P$15)/Conversions!$B$9</f>
        <v>17020.579102522111</v>
      </c>
      <c r="CJ79" s="9">
        <f>(AJ79*Conversions!Q$14+'Federal Appliances'!BJ79*Conversions!Q$15)/Conversions!$B$9</f>
        <v>17031.768096953816</v>
      </c>
      <c r="CK79" s="9">
        <f>(AK79*Conversions!R$14+'Federal Appliances'!BK79*Conversions!R$15)/Conversions!$B$9</f>
        <v>17042.957091385524</v>
      </c>
      <c r="CL79" s="9">
        <f>(AL79*Conversions!S$14+'Federal Appliances'!BL79*Conversions!S$15)/Conversions!$B$9</f>
        <v>17054.146085817232</v>
      </c>
      <c r="CM79" s="9">
        <f>(AM79*Conversions!T$14+'Federal Appliances'!BM79*Conversions!T$15)/Conversions!$B$9</f>
        <v>17070.130363576809</v>
      </c>
      <c r="CN79" s="9">
        <f>(AN79*Conversions!U$14+'Federal Appliances'!BN79*Conversions!U$15)/Conversions!$B$9</f>
        <v>17086.114641336393</v>
      </c>
      <c r="CO79" s="9">
        <f>(AO79*Conversions!V$14+'Federal Appliances'!BO79*Conversions!V$15)/Conversions!$B$9</f>
        <v>17102.098919095974</v>
      </c>
      <c r="CP79" s="9">
        <f>(AP79*Conversions!W$14+'Federal Appliances'!BP79*Conversions!W$15)/Conversions!$B$9</f>
        <v>17118.083196855554</v>
      </c>
      <c r="CQ79" s="9">
        <f>(AQ79*Conversions!X$14+'Federal Appliances'!BQ79*Conversions!X$15)/Conversions!$B$9</f>
        <v>17134.067474615134</v>
      </c>
      <c r="CR79" s="9">
        <f>(AR79*Conversions!Y$14+'Federal Appliances'!BR79*Conversions!Y$15)/Conversions!$B$9</f>
        <v>17150.051752374715</v>
      </c>
      <c r="CS79" s="9">
        <f>(AS79*Conversions!Z$14+'Federal Appliances'!BS79*Conversions!Z$15)/Conversions!$B$9</f>
        <v>17166.036030134299</v>
      </c>
      <c r="CT79" s="9">
        <f>(AT79*Conversions!AA$14+'Federal Appliances'!BT79*Conversions!AA$15)/Conversions!$B$9</f>
        <v>17182.020307893876</v>
      </c>
      <c r="CU79" s="9">
        <f>(AU79*Conversions!AB$14+'Federal Appliances'!BU79*Conversions!AB$15)/Conversions!$B$9</f>
        <v>17198.004585653456</v>
      </c>
      <c r="CV79" s="9">
        <f>(AV79*Conversions!AC$14+'Federal Appliances'!BV79*Conversions!AC$15)/Conversions!$B$9</f>
        <v>17213.98886341304</v>
      </c>
      <c r="CW79" s="9">
        <f>(AW79*Conversions!AD$14+'Federal Appliances'!BW79*Conversions!AD$15)/Conversions!$B$9</f>
        <v>17229.973141172617</v>
      </c>
      <c r="CX79" s="9">
        <f>(AX79*Conversions!AE$14+'Federal Appliances'!BX79*Conversions!AE$15)/Conversions!$B$9</f>
        <v>17245.957418932201</v>
      </c>
      <c r="CY79" s="9">
        <f>(AY79*Conversions!AF$14+'Federal Appliances'!BY79*Conversions!AF$15)/Conversions!$B$9</f>
        <v>17261.941696691782</v>
      </c>
      <c r="CZ79" s="9">
        <f>(AZ79*Conversions!AG$14+'Federal Appliances'!BZ79*Conversions!AG$15)/Conversions!$B$9</f>
        <v>17277.925974451362</v>
      </c>
      <c r="DA79" s="9">
        <f>(BA79*Conversions!AH$14+'Federal Appliances'!CA79*Conversions!AH$15)/Conversions!$B$9</f>
        <v>17293.910252210942</v>
      </c>
      <c r="DB79" s="9">
        <f>(BB79*Conversions!AI$14+'Federal Appliances'!CB79*Conversions!AI$15)/Conversions!$B$9</f>
        <v>17309.894529970523</v>
      </c>
      <c r="DC79" s="9">
        <f>(BC79*Conversions!AJ$14+'Federal Appliances'!CC79*Conversions!AJ$15)/Conversions!$B$9</f>
        <v>17325.878807730103</v>
      </c>
      <c r="DD79" s="9">
        <f>(BD79*Conversions!AK$14+'Federal Appliances'!CD79*Conversions!AK$15)/Conversions!$B$9</f>
        <v>17341.863085489687</v>
      </c>
      <c r="DE79" s="9">
        <f>(BE79*Conversions!AL$14+'Federal Appliances'!CE79*Conversions!AL$15)/Conversions!$B$9</f>
        <v>17357.847363249264</v>
      </c>
      <c r="DF79" s="55">
        <f>(BF79*Conversions!AM$14+'Federal Appliances'!CF79*Conversions!AM$15)/Conversions!$B$9</f>
        <v>17373.831641008848</v>
      </c>
    </row>
    <row r="80" spans="2:110">
      <c r="B80" t="str">
        <f t="shared" si="304"/>
        <v>Yes</v>
      </c>
      <c r="C80" t="s">
        <v>181</v>
      </c>
      <c r="D80" s="46">
        <f t="shared" si="304"/>
        <v>0.02</v>
      </c>
      <c r="E80">
        <f t="shared" ref="E80" si="368">E27</f>
        <v>2028</v>
      </c>
      <c r="F80" s="49">
        <v>21.2</v>
      </c>
      <c r="G80" s="51">
        <f t="shared" si="306"/>
        <v>2049.1999999999998</v>
      </c>
      <c r="H80" s="7">
        <v>3.9</v>
      </c>
      <c r="I80" s="7">
        <v>-5.0999999999999996</v>
      </c>
      <c r="J80" s="7">
        <v>0</v>
      </c>
      <c r="K80" s="7">
        <v>448</v>
      </c>
      <c r="L80" s="7">
        <v>1.7</v>
      </c>
      <c r="M80" s="7">
        <v>11</v>
      </c>
      <c r="N80" s="7">
        <v>-14.5</v>
      </c>
      <c r="O80" s="7">
        <v>0</v>
      </c>
      <c r="P80" s="47">
        <v>1202</v>
      </c>
      <c r="Q80" s="7">
        <v>4.9000000000000004</v>
      </c>
      <c r="R80" s="7">
        <v>1</v>
      </c>
      <c r="S80" s="7">
        <v>0</v>
      </c>
      <c r="T80" s="7">
        <v>15.3</v>
      </c>
      <c r="U80" s="7">
        <v>0.3</v>
      </c>
      <c r="V80" s="7">
        <v>0.7</v>
      </c>
      <c r="W80" s="7">
        <v>17.3</v>
      </c>
      <c r="X80" s="7">
        <v>71</v>
      </c>
      <c r="Y80" s="45">
        <f t="shared" si="307"/>
        <v>1.1357668067226896E-2</v>
      </c>
      <c r="Z80" s="45">
        <f t="shared" si="308"/>
        <v>2.3431569915184317E-2</v>
      </c>
      <c r="AA80" s="46">
        <f t="shared" si="309"/>
        <v>2.3070469798657723E-2</v>
      </c>
      <c r="AB80" s="46">
        <f t="shared" si="297"/>
        <v>-1.5883448351407599E-2</v>
      </c>
      <c r="AC80" s="46">
        <f t="shared" si="298"/>
        <v>0</v>
      </c>
      <c r="AD80" s="46">
        <f t="shared" si="299"/>
        <v>1.6422111102002895E-2</v>
      </c>
      <c r="AE80" s="46">
        <f t="shared" si="300"/>
        <v>4.1755432466979124E-2</v>
      </c>
      <c r="AF80" s="46">
        <f t="shared" si="310"/>
        <v>1.2437810945273636E-2</v>
      </c>
      <c r="AG80" s="74">
        <f t="shared" si="311"/>
        <v>0</v>
      </c>
      <c r="AH80" s="9">
        <f t="shared" ref="AH80:AL80" si="369">IF(AH27=0,0,IF(AH27&gt;0,_xlfn.MINIFS($AG27:$BF27,$AG27:$BF27,"&gt;0"),_xlfn.MAXIFS($AG27:$BF27,$AG27:$BF27,"&lt;0")))</f>
        <v>0</v>
      </c>
      <c r="AI80" s="9">
        <f t="shared" si="369"/>
        <v>0</v>
      </c>
      <c r="AJ80" s="9">
        <f t="shared" si="369"/>
        <v>10377358.490566038</v>
      </c>
      <c r="AK80" s="9">
        <f t="shared" si="369"/>
        <v>10377358.490566038</v>
      </c>
      <c r="AL80" s="75">
        <f t="shared" si="369"/>
        <v>10377358.490566038</v>
      </c>
      <c r="AM80" s="9">
        <f t="shared" ref="AM80:BF80" si="370">IF(AM27=0,0,IF(AM27&gt;0,_xlfn.MINIFS($AG27:$BF27,$AG27:$BF27,"&gt;0"),_xlfn.MAXIFS($AG27:$BF27,$AG27:$BF27,"&lt;0")))</f>
        <v>10377358.490566038</v>
      </c>
      <c r="AN80" s="9">
        <f t="shared" si="370"/>
        <v>10377358.490566038</v>
      </c>
      <c r="AO80" s="9">
        <f t="shared" si="370"/>
        <v>10377358.490566038</v>
      </c>
      <c r="AP80" s="9">
        <f t="shared" si="370"/>
        <v>10377358.490566038</v>
      </c>
      <c r="AQ80" s="75">
        <f t="shared" si="370"/>
        <v>10377358.490566038</v>
      </c>
      <c r="AR80" s="9">
        <f t="shared" si="370"/>
        <v>10377358.490566038</v>
      </c>
      <c r="AS80" s="9">
        <f t="shared" si="370"/>
        <v>10377358.490566038</v>
      </c>
      <c r="AT80" s="9">
        <f t="shared" si="370"/>
        <v>10377358.490566038</v>
      </c>
      <c r="AU80" s="9">
        <f t="shared" si="370"/>
        <v>10377358.490566038</v>
      </c>
      <c r="AV80" s="75">
        <f t="shared" si="370"/>
        <v>10377358.490566038</v>
      </c>
      <c r="AW80" s="9">
        <f t="shared" si="370"/>
        <v>10377358.490566038</v>
      </c>
      <c r="AX80" s="9">
        <f t="shared" si="370"/>
        <v>10377358.490566038</v>
      </c>
      <c r="AY80" s="9">
        <f t="shared" si="370"/>
        <v>10377358.490566038</v>
      </c>
      <c r="AZ80" s="9">
        <f t="shared" si="370"/>
        <v>10377358.490566038</v>
      </c>
      <c r="BA80" s="75">
        <f t="shared" si="370"/>
        <v>10377358.490566038</v>
      </c>
      <c r="BB80" s="9">
        <f t="shared" si="370"/>
        <v>10377358.490566038</v>
      </c>
      <c r="BC80" s="9">
        <f t="shared" si="370"/>
        <v>10377358.490566038</v>
      </c>
      <c r="BD80" s="9">
        <f t="shared" si="370"/>
        <v>10377358.490566038</v>
      </c>
      <c r="BE80" s="9">
        <f t="shared" si="370"/>
        <v>10377358.490566038</v>
      </c>
      <c r="BF80" s="76">
        <f t="shared" si="370"/>
        <v>10377358.490566038</v>
      </c>
      <c r="BG80" s="9">
        <f t="shared" si="314"/>
        <v>0</v>
      </c>
      <c r="BH80" s="9">
        <f t="shared" ref="BH80:CF80" si="371">IF(BH27=0,0,IF(BH27&gt;0,_xlfn.MINIFS($BG27:$CF27,$BG27:$CF27,"&gt;0"),_xlfn.MAXIFS($BG27:$CF27,$BG27:$CF27,"&lt;0")))</f>
        <v>0</v>
      </c>
      <c r="BI80" s="9">
        <f t="shared" si="371"/>
        <v>0</v>
      </c>
      <c r="BJ80" s="9">
        <f t="shared" si="371"/>
        <v>-13679.245283018869</v>
      </c>
      <c r="BK80" s="9">
        <f t="shared" si="371"/>
        <v>-13679.245283018869</v>
      </c>
      <c r="BL80" s="9">
        <f t="shared" si="371"/>
        <v>-13679.245283018869</v>
      </c>
      <c r="BM80" s="9">
        <f t="shared" si="371"/>
        <v>-13679.245283018869</v>
      </c>
      <c r="BN80" s="9">
        <f t="shared" si="371"/>
        <v>-13679.245283018869</v>
      </c>
      <c r="BO80" s="9">
        <f t="shared" si="371"/>
        <v>-13679.245283018869</v>
      </c>
      <c r="BP80" s="9">
        <f t="shared" si="371"/>
        <v>-13679.245283018869</v>
      </c>
      <c r="BQ80" s="9">
        <f t="shared" si="371"/>
        <v>-13679.245283018869</v>
      </c>
      <c r="BR80" s="9">
        <f t="shared" si="371"/>
        <v>-13679.245283018869</v>
      </c>
      <c r="BS80" s="9">
        <f t="shared" si="371"/>
        <v>-13679.245283018869</v>
      </c>
      <c r="BT80" s="9">
        <f t="shared" si="371"/>
        <v>-13679.245283018869</v>
      </c>
      <c r="BU80" s="9">
        <f t="shared" si="371"/>
        <v>-13679.245283018869</v>
      </c>
      <c r="BV80" s="9">
        <f t="shared" si="371"/>
        <v>-13679.245283018869</v>
      </c>
      <c r="BW80" s="9">
        <f t="shared" si="371"/>
        <v>-13679.245283018869</v>
      </c>
      <c r="BX80" s="9">
        <f t="shared" si="371"/>
        <v>-13679.245283018869</v>
      </c>
      <c r="BY80" s="9">
        <f t="shared" si="371"/>
        <v>-13679.245283018869</v>
      </c>
      <c r="BZ80" s="9">
        <f t="shared" si="371"/>
        <v>-13679.245283018869</v>
      </c>
      <c r="CA80" s="9">
        <f t="shared" si="371"/>
        <v>-13679.245283018869</v>
      </c>
      <c r="CB80" s="9">
        <f t="shared" si="371"/>
        <v>-13679.245283018869</v>
      </c>
      <c r="CC80" s="9">
        <f t="shared" si="371"/>
        <v>-13679.245283018869</v>
      </c>
      <c r="CD80" s="9">
        <f t="shared" si="371"/>
        <v>-13679.245283018869</v>
      </c>
      <c r="CE80" s="9">
        <f t="shared" si="371"/>
        <v>-13679.245283018869</v>
      </c>
      <c r="CF80" s="55">
        <f t="shared" si="371"/>
        <v>-13679.245283018869</v>
      </c>
      <c r="CG80" s="54">
        <f>(AG80*Conversions!N$14+'Federal Appliances'!BG80*Conversions!N$15)/Conversions!$B$9</f>
        <v>0</v>
      </c>
      <c r="CH80" s="9">
        <f>(AH80*Conversions!O$14+'Federal Appliances'!BH80*Conversions!O$15)/Conversions!$B$9</f>
        <v>0</v>
      </c>
      <c r="CI80" s="9">
        <f>(AI80*Conversions!P$14+'Federal Appliances'!BI80*Conversions!P$15)/Conversions!$B$9</f>
        <v>0</v>
      </c>
      <c r="CJ80" s="9">
        <f>(AJ80*Conversions!Q$14+'Federal Appliances'!BJ80*Conversions!Q$15)/Conversions!$B$9</f>
        <v>4798.8606165293622</v>
      </c>
      <c r="CK80" s="9">
        <f>(AK80*Conversions!R$14+'Federal Appliances'!BK80*Conversions!R$15)/Conversions!$B$9</f>
        <v>4674.0399946850894</v>
      </c>
      <c r="CL80" s="9">
        <f>(AL80*Conversions!S$14+'Federal Appliances'!BL80*Conversions!S$15)/Conversions!$B$9</f>
        <v>4549.2193728408183</v>
      </c>
      <c r="CM80" s="9">
        <f>(AM80*Conversions!T$14+'Federal Appliances'!BM80*Conversions!T$15)/Conversions!$B$9</f>
        <v>4370.9041987775718</v>
      </c>
      <c r="CN80" s="9">
        <f>(AN80*Conversions!U$14+'Federal Appliances'!BN80*Conversions!U$15)/Conversions!$B$9</f>
        <v>4192.5890247143234</v>
      </c>
      <c r="CO80" s="9">
        <f>(AO80*Conversions!V$14+'Federal Appliances'!BO80*Conversions!V$15)/Conversions!$B$9</f>
        <v>4014.2738506510755</v>
      </c>
      <c r="CP80" s="9">
        <f>(AP80*Conversions!W$14+'Federal Appliances'!BP80*Conversions!W$15)/Conversions!$B$9</f>
        <v>3835.958676587828</v>
      </c>
      <c r="CQ80" s="9">
        <f>(AQ80*Conversions!X$14+'Federal Appliances'!BQ80*Conversions!X$15)/Conversions!$B$9</f>
        <v>3657.6435025245805</v>
      </c>
      <c r="CR80" s="9">
        <f>(AR80*Conversions!Y$14+'Federal Appliances'!BR80*Conversions!Y$15)/Conversions!$B$9</f>
        <v>3479.3283284613326</v>
      </c>
      <c r="CS80" s="9">
        <f>(AS80*Conversions!Z$14+'Federal Appliances'!BS80*Conversions!Z$15)/Conversions!$B$9</f>
        <v>3301.0131543980847</v>
      </c>
      <c r="CT80" s="9">
        <f>(AT80*Conversions!AA$14+'Federal Appliances'!BT80*Conversions!AA$15)/Conversions!$B$9</f>
        <v>3122.6979803348372</v>
      </c>
      <c r="CU80" s="9">
        <f>(AU80*Conversions!AB$14+'Federal Appliances'!BU80*Conversions!AB$15)/Conversions!$B$9</f>
        <v>2944.3828062715893</v>
      </c>
      <c r="CV80" s="9">
        <f>(AV80*Conversions!AC$14+'Federal Appliances'!BV80*Conversions!AC$15)/Conversions!$B$9</f>
        <v>2766.0676322083418</v>
      </c>
      <c r="CW80" s="9">
        <f>(AW80*Conversions!AD$14+'Federal Appliances'!BW80*Conversions!AD$15)/Conversions!$B$9</f>
        <v>2587.7524581450939</v>
      </c>
      <c r="CX80" s="9">
        <f>(AX80*Conversions!AE$14+'Federal Appliances'!BX80*Conversions!AE$15)/Conversions!$B$9</f>
        <v>2409.4372840818464</v>
      </c>
      <c r="CY80" s="9">
        <f>(AY80*Conversions!AF$14+'Federal Appliances'!BY80*Conversions!AF$15)/Conversions!$B$9</f>
        <v>2231.122110018599</v>
      </c>
      <c r="CZ80" s="9">
        <f>(AZ80*Conversions!AG$14+'Federal Appliances'!BZ80*Conversions!AG$15)/Conversions!$B$9</f>
        <v>2052.806935955351</v>
      </c>
      <c r="DA80" s="9">
        <f>(BA80*Conversions!AH$14+'Federal Appliances'!CA80*Conversions!AH$15)/Conversions!$B$9</f>
        <v>1874.4917618921036</v>
      </c>
      <c r="DB80" s="9">
        <f>(BB80*Conversions!AI$14+'Federal Appliances'!CB80*Conversions!AI$15)/Conversions!$B$9</f>
        <v>1696.1765878288563</v>
      </c>
      <c r="DC80" s="9">
        <f>(BC80*Conversions!AJ$14+'Federal Appliances'!CC80*Conversions!AJ$15)/Conversions!$B$9</f>
        <v>1517.8614137656089</v>
      </c>
      <c r="DD80" s="9">
        <f>(BD80*Conversions!AK$14+'Federal Appliances'!CD80*Conversions!AK$15)/Conversions!$B$9</f>
        <v>1339.5462397023616</v>
      </c>
      <c r="DE80" s="9">
        <f>(BE80*Conversions!AL$14+'Federal Appliances'!CE80*Conversions!AL$15)/Conversions!$B$9</f>
        <v>1161.2310656391141</v>
      </c>
      <c r="DF80" s="55">
        <f>(BF80*Conversions!AM$14+'Federal Appliances'!CF80*Conversions!AM$15)/Conversions!$B$9</f>
        <v>982.91589157586986</v>
      </c>
    </row>
    <row r="81" spans="2:110">
      <c r="B81" t="str">
        <f t="shared" si="304"/>
        <v>Yes</v>
      </c>
      <c r="C81" t="s">
        <v>182</v>
      </c>
      <c r="D81" s="46">
        <f t="shared" si="304"/>
        <v>0.02</v>
      </c>
      <c r="E81">
        <f t="shared" ref="E81" si="372">E28</f>
        <v>2025</v>
      </c>
      <c r="F81" s="49">
        <v>6.4</v>
      </c>
      <c r="G81" s="51">
        <f t="shared" si="306"/>
        <v>2031.4</v>
      </c>
      <c r="H81" s="7">
        <v>20.8</v>
      </c>
      <c r="I81" s="7">
        <v>0</v>
      </c>
      <c r="J81" s="7">
        <v>0</v>
      </c>
      <c r="K81" s="47">
        <v>2703</v>
      </c>
      <c r="L81" s="7">
        <v>3.8</v>
      </c>
      <c r="M81" s="7">
        <v>23.3</v>
      </c>
      <c r="N81" s="7">
        <v>0</v>
      </c>
      <c r="O81" s="7">
        <v>0</v>
      </c>
      <c r="P81" s="47">
        <v>2913</v>
      </c>
      <c r="Q81" s="7">
        <v>4.3</v>
      </c>
      <c r="R81" s="7">
        <v>5.2</v>
      </c>
      <c r="S81" s="7">
        <v>0</v>
      </c>
      <c r="T81" s="7">
        <v>75.099999999999994</v>
      </c>
      <c r="U81" s="7">
        <v>2.7</v>
      </c>
      <c r="V81" s="7">
        <v>6.3</v>
      </c>
      <c r="W81" s="7">
        <v>73.3</v>
      </c>
      <c r="X81" s="7">
        <v>181</v>
      </c>
      <c r="Y81" s="45">
        <f t="shared" si="307"/>
        <v>4.8122373949579848E-2</v>
      </c>
      <c r="Z81" s="45">
        <f t="shared" si="308"/>
        <v>5.9734002178145937E-2</v>
      </c>
      <c r="AA81" s="46">
        <f t="shared" si="309"/>
        <v>4.8867449664429539E-2</v>
      </c>
      <c r="AB81" s="46">
        <f t="shared" si="297"/>
        <v>0</v>
      </c>
      <c r="AC81" s="46">
        <f t="shared" si="298"/>
        <v>0</v>
      </c>
      <c r="AD81" s="46">
        <f t="shared" si="299"/>
        <v>3.9798344126567749E-2</v>
      </c>
      <c r="AE81" s="46">
        <f t="shared" si="300"/>
        <v>3.6642522368981675E-2</v>
      </c>
      <c r="AF81" s="46">
        <f t="shared" si="310"/>
        <v>6.467661691542291E-2</v>
      </c>
      <c r="AG81" s="74">
        <f t="shared" si="311"/>
        <v>72812500</v>
      </c>
      <c r="AH81" s="9">
        <f t="shared" ref="AH81:AL81" si="373">IF(AH28=0,0,IF(AH28&gt;0,_xlfn.MINIFS($AG28:$BF28,$AG28:$BF28,"&gt;0"),_xlfn.MAXIFS($AG28:$BF28,$AG28:$BF28,"&lt;0")))</f>
        <v>72812500</v>
      </c>
      <c r="AI81" s="9">
        <f t="shared" si="373"/>
        <v>72812500</v>
      </c>
      <c r="AJ81" s="9">
        <f t="shared" si="373"/>
        <v>72812500</v>
      </c>
      <c r="AK81" s="9">
        <f t="shared" si="373"/>
        <v>72812500</v>
      </c>
      <c r="AL81" s="75">
        <f t="shared" si="373"/>
        <v>72812500</v>
      </c>
      <c r="AM81" s="9">
        <f t="shared" ref="AM81:BF81" si="374">IF(AM28=0,0,IF(AM28&gt;0,_xlfn.MINIFS($AG28:$BF28,$AG28:$BF28,"&gt;0"),_xlfn.MAXIFS($AG28:$BF28,$AG28:$BF28,"&lt;0")))</f>
        <v>72812500</v>
      </c>
      <c r="AN81" s="9">
        <f t="shared" si="374"/>
        <v>72812500</v>
      </c>
      <c r="AO81" s="9">
        <f t="shared" si="374"/>
        <v>72812500</v>
      </c>
      <c r="AP81" s="9">
        <f t="shared" si="374"/>
        <v>72812500</v>
      </c>
      <c r="AQ81" s="75">
        <f t="shared" si="374"/>
        <v>72812500</v>
      </c>
      <c r="AR81" s="9">
        <f t="shared" si="374"/>
        <v>72812500</v>
      </c>
      <c r="AS81" s="9">
        <f t="shared" si="374"/>
        <v>72812500</v>
      </c>
      <c r="AT81" s="9">
        <f t="shared" si="374"/>
        <v>72812500</v>
      </c>
      <c r="AU81" s="9">
        <f t="shared" si="374"/>
        <v>72812500</v>
      </c>
      <c r="AV81" s="75">
        <f t="shared" si="374"/>
        <v>72812500</v>
      </c>
      <c r="AW81" s="9">
        <f t="shared" si="374"/>
        <v>72812500</v>
      </c>
      <c r="AX81" s="9">
        <f t="shared" si="374"/>
        <v>72812500</v>
      </c>
      <c r="AY81" s="9">
        <f t="shared" si="374"/>
        <v>72812500</v>
      </c>
      <c r="AZ81" s="9">
        <f t="shared" si="374"/>
        <v>72812500</v>
      </c>
      <c r="BA81" s="75">
        <f t="shared" si="374"/>
        <v>72812500</v>
      </c>
      <c r="BB81" s="9">
        <f t="shared" si="374"/>
        <v>72812500</v>
      </c>
      <c r="BC81" s="9">
        <f t="shared" si="374"/>
        <v>72812500</v>
      </c>
      <c r="BD81" s="9">
        <f t="shared" si="374"/>
        <v>72812500</v>
      </c>
      <c r="BE81" s="9">
        <f t="shared" si="374"/>
        <v>72812500</v>
      </c>
      <c r="BF81" s="76">
        <f t="shared" si="374"/>
        <v>72812500</v>
      </c>
      <c r="BG81" s="9">
        <f t="shared" si="314"/>
        <v>0</v>
      </c>
      <c r="BH81" s="9">
        <f t="shared" ref="BH81:CF81" si="375">IF(BH28=0,0,IF(BH28&gt;0,_xlfn.MINIFS($BG28:$CF28,$BG28:$CF28,"&gt;0"),_xlfn.MAXIFS($BG28:$CF28,$BG28:$CF28,"&lt;0")))</f>
        <v>0</v>
      </c>
      <c r="BI81" s="9">
        <f t="shared" si="375"/>
        <v>0</v>
      </c>
      <c r="BJ81" s="9">
        <f t="shared" si="375"/>
        <v>0</v>
      </c>
      <c r="BK81" s="9">
        <f t="shared" si="375"/>
        <v>0</v>
      </c>
      <c r="BL81" s="9">
        <f t="shared" si="375"/>
        <v>0</v>
      </c>
      <c r="BM81" s="9">
        <f t="shared" si="375"/>
        <v>0</v>
      </c>
      <c r="BN81" s="9">
        <f t="shared" si="375"/>
        <v>0</v>
      </c>
      <c r="BO81" s="9">
        <f t="shared" si="375"/>
        <v>0</v>
      </c>
      <c r="BP81" s="9">
        <f t="shared" si="375"/>
        <v>0</v>
      </c>
      <c r="BQ81" s="9">
        <f t="shared" si="375"/>
        <v>0</v>
      </c>
      <c r="BR81" s="9">
        <f t="shared" si="375"/>
        <v>0</v>
      </c>
      <c r="BS81" s="9">
        <f t="shared" si="375"/>
        <v>0</v>
      </c>
      <c r="BT81" s="9">
        <f t="shared" si="375"/>
        <v>0</v>
      </c>
      <c r="BU81" s="9">
        <f t="shared" si="375"/>
        <v>0</v>
      </c>
      <c r="BV81" s="9">
        <f t="shared" si="375"/>
        <v>0</v>
      </c>
      <c r="BW81" s="9">
        <f t="shared" si="375"/>
        <v>0</v>
      </c>
      <c r="BX81" s="9">
        <f t="shared" si="375"/>
        <v>0</v>
      </c>
      <c r="BY81" s="9">
        <f t="shared" si="375"/>
        <v>0</v>
      </c>
      <c r="BZ81" s="9">
        <f t="shared" si="375"/>
        <v>0</v>
      </c>
      <c r="CA81" s="9">
        <f t="shared" si="375"/>
        <v>0</v>
      </c>
      <c r="CB81" s="9">
        <f t="shared" si="375"/>
        <v>0</v>
      </c>
      <c r="CC81" s="9">
        <f t="shared" si="375"/>
        <v>0</v>
      </c>
      <c r="CD81" s="9">
        <f t="shared" si="375"/>
        <v>0</v>
      </c>
      <c r="CE81" s="9">
        <f t="shared" si="375"/>
        <v>0</v>
      </c>
      <c r="CF81" s="55">
        <f t="shared" si="375"/>
        <v>0</v>
      </c>
      <c r="CG81" s="54">
        <f>(AG81*Conversions!N$14+'Federal Appliances'!BG81*Conversions!N$15)/Conversions!$B$9</f>
        <v>41913.336267605635</v>
      </c>
      <c r="CH81" s="9">
        <f>(AH81*Conversions!O$14+'Federal Appliances'!BH81*Conversions!O$15)/Conversions!$B$9</f>
        <v>41037.535211267597</v>
      </c>
      <c r="CI81" s="9">
        <f>(AI81*Conversions!P$14+'Federal Appliances'!BI81*Conversions!P$15)/Conversions!$B$9</f>
        <v>40161.734154929574</v>
      </c>
      <c r="CJ81" s="9">
        <f>(AJ81*Conversions!Q$14+'Federal Appliances'!BJ81*Conversions!Q$15)/Conversions!$B$9</f>
        <v>39285.933098591537</v>
      </c>
      <c r="CK81" s="9">
        <f>(AK81*Conversions!R$14+'Federal Appliances'!BK81*Conversions!R$15)/Conversions!$B$9</f>
        <v>38410.132042253506</v>
      </c>
      <c r="CL81" s="9">
        <f>(AL81*Conversions!S$14+'Federal Appliances'!BL81*Conversions!S$15)/Conversions!$B$9</f>
        <v>37534.330985915491</v>
      </c>
      <c r="CM81" s="9">
        <f>(AM81*Conversions!T$14+'Federal Appliances'!BM81*Conversions!T$15)/Conversions!$B$9</f>
        <v>36283.186619718304</v>
      </c>
      <c r="CN81" s="9">
        <f>(AN81*Conversions!U$14+'Federal Appliances'!BN81*Conversions!U$15)/Conversions!$B$9</f>
        <v>35032.042253521126</v>
      </c>
      <c r="CO81" s="9">
        <f>(AO81*Conversions!V$14+'Federal Appliances'!BO81*Conversions!V$15)/Conversions!$B$9</f>
        <v>33780.897887323939</v>
      </c>
      <c r="CP81" s="9">
        <f>(AP81*Conversions!W$14+'Federal Appliances'!BP81*Conversions!W$15)/Conversions!$B$9</f>
        <v>32529.753521126753</v>
      </c>
      <c r="CQ81" s="9">
        <f>(AQ81*Conversions!X$14+'Federal Appliances'!BQ81*Conversions!X$15)/Conversions!$B$9</f>
        <v>31278.609154929567</v>
      </c>
      <c r="CR81" s="9">
        <f>(AR81*Conversions!Y$14+'Federal Appliances'!BR81*Conversions!Y$15)/Conversions!$B$9</f>
        <v>30027.464788732384</v>
      </c>
      <c r="CS81" s="9">
        <f>(AS81*Conversions!Z$14+'Federal Appliances'!BS81*Conversions!Z$15)/Conversions!$B$9</f>
        <v>28776.320422535198</v>
      </c>
      <c r="CT81" s="9">
        <f>(AT81*Conversions!AA$14+'Federal Appliances'!BT81*Conversions!AA$15)/Conversions!$B$9</f>
        <v>27525.176056338016</v>
      </c>
      <c r="CU81" s="9">
        <f>(AU81*Conversions!AB$14+'Federal Appliances'!BU81*Conversions!AB$15)/Conversions!$B$9</f>
        <v>26274.03169014083</v>
      </c>
      <c r="CV81" s="9">
        <f>(AV81*Conversions!AC$14+'Federal Appliances'!BV81*Conversions!AC$15)/Conversions!$B$9</f>
        <v>25022.887323943643</v>
      </c>
      <c r="CW81" s="9">
        <f>(AW81*Conversions!AD$14+'Federal Appliances'!BW81*Conversions!AD$15)/Conversions!$B$9</f>
        <v>23771.742957746461</v>
      </c>
      <c r="CX81" s="9">
        <f>(AX81*Conversions!AE$14+'Federal Appliances'!BX81*Conversions!AE$15)/Conversions!$B$9</f>
        <v>22520.598591549278</v>
      </c>
      <c r="CY81" s="9">
        <f>(AY81*Conversions!AF$14+'Federal Appliances'!BY81*Conversions!AF$15)/Conversions!$B$9</f>
        <v>21269.454225352089</v>
      </c>
      <c r="CZ81" s="9">
        <f>(AZ81*Conversions!AG$14+'Federal Appliances'!BZ81*Conversions!AG$15)/Conversions!$B$9</f>
        <v>20018.309859154906</v>
      </c>
      <c r="DA81" s="9">
        <f>(BA81*Conversions!AH$14+'Federal Appliances'!CA81*Conversions!AH$15)/Conversions!$B$9</f>
        <v>18767.165492957723</v>
      </c>
      <c r="DB81" s="9">
        <f>(BB81*Conversions!AI$14+'Federal Appliances'!CB81*Conversions!AI$15)/Conversions!$B$9</f>
        <v>17516.021126760537</v>
      </c>
      <c r="DC81" s="9">
        <f>(BC81*Conversions!AJ$14+'Federal Appliances'!CC81*Conversions!AJ$15)/Conversions!$B$9</f>
        <v>16264.876760563357</v>
      </c>
      <c r="DD81" s="9">
        <f>(BD81*Conversions!AK$14+'Federal Appliances'!CD81*Conversions!AK$15)/Conversions!$B$9</f>
        <v>15013.732394366172</v>
      </c>
      <c r="DE81" s="9">
        <f>(BE81*Conversions!AL$14+'Federal Appliances'!CE81*Conversions!AL$15)/Conversions!$B$9</f>
        <v>13762.588028168992</v>
      </c>
      <c r="DF81" s="55">
        <f>(BF81*Conversions!AM$14+'Federal Appliances'!CF81*Conversions!AM$15)/Conversions!$B$9</f>
        <v>12511.443661971827</v>
      </c>
    </row>
    <row r="82" spans="2:110">
      <c r="B82" t="str">
        <f t="shared" si="304"/>
        <v>Yes</v>
      </c>
      <c r="C82" t="s">
        <v>183</v>
      </c>
      <c r="D82" s="46">
        <f t="shared" si="304"/>
        <v>0.02</v>
      </c>
      <c r="E82">
        <f t="shared" ref="E82" si="376">E29</f>
        <v>2026</v>
      </c>
      <c r="F82" s="49">
        <v>10.9</v>
      </c>
      <c r="G82" s="51">
        <f t="shared" si="306"/>
        <v>2036.9</v>
      </c>
      <c r="H82" s="7">
        <v>1</v>
      </c>
      <c r="I82" s="7">
        <v>0</v>
      </c>
      <c r="J82" s="7">
        <v>0</v>
      </c>
      <c r="K82" s="7">
        <v>129</v>
      </c>
      <c r="L82" s="7">
        <v>0.2</v>
      </c>
      <c r="M82" s="7">
        <v>1.1000000000000001</v>
      </c>
      <c r="N82" s="7">
        <v>0</v>
      </c>
      <c r="O82" s="7">
        <v>0</v>
      </c>
      <c r="P82" s="7">
        <v>143</v>
      </c>
      <c r="Q82" s="7">
        <v>0.2</v>
      </c>
      <c r="R82" s="7">
        <v>0.2</v>
      </c>
      <c r="S82" s="7">
        <v>0</v>
      </c>
      <c r="T82" s="7">
        <v>2.9</v>
      </c>
      <c r="U82" s="7">
        <v>0.1</v>
      </c>
      <c r="V82" s="7">
        <v>0.2</v>
      </c>
      <c r="W82" s="7">
        <v>2.4</v>
      </c>
      <c r="X82" s="7">
        <v>6.7</v>
      </c>
      <c r="Y82" s="45">
        <f t="shared" si="307"/>
        <v>1.575630252100841E-3</v>
      </c>
      <c r="Z82" s="45">
        <f t="shared" si="308"/>
        <v>2.2111481469258443E-3</v>
      </c>
      <c r="AA82" s="46">
        <f t="shared" si="309"/>
        <v>2.3070469798657724E-3</v>
      </c>
      <c r="AB82" s="46">
        <f t="shared" si="297"/>
        <v>0</v>
      </c>
      <c r="AC82" s="46">
        <f t="shared" si="298"/>
        <v>0</v>
      </c>
      <c r="AD82" s="46">
        <f t="shared" si="299"/>
        <v>1.953712052900511E-3</v>
      </c>
      <c r="AE82" s="46">
        <f t="shared" si="300"/>
        <v>1.7043033659991478E-3</v>
      </c>
      <c r="AF82" s="46">
        <f t="shared" si="310"/>
        <v>2.4875621890547272E-3</v>
      </c>
      <c r="AG82" s="74">
        <f t="shared" si="311"/>
        <v>0</v>
      </c>
      <c r="AH82" s="9">
        <f t="shared" ref="AH82:AL82" si="377">IF(AH29=0,0,IF(AH29&gt;0,_xlfn.MINIFS($AG29:$BF29,$AG29:$BF29,"&gt;0"),_xlfn.MAXIFS($AG29:$BF29,$AG29:$BF29,"&lt;0")))</f>
        <v>2018348.6238532113</v>
      </c>
      <c r="AI82" s="9">
        <f t="shared" si="377"/>
        <v>2018348.6238532113</v>
      </c>
      <c r="AJ82" s="9">
        <f t="shared" si="377"/>
        <v>2018348.6238532113</v>
      </c>
      <c r="AK82" s="9">
        <f t="shared" si="377"/>
        <v>2018348.6238532113</v>
      </c>
      <c r="AL82" s="75">
        <f t="shared" si="377"/>
        <v>2018348.6238532113</v>
      </c>
      <c r="AM82" s="9">
        <f t="shared" ref="AM82:BF82" si="378">IF(AM29=0,0,IF(AM29&gt;0,_xlfn.MINIFS($AG29:$BF29,$AG29:$BF29,"&gt;0"),_xlfn.MAXIFS($AG29:$BF29,$AG29:$BF29,"&lt;0")))</f>
        <v>2018348.6238532113</v>
      </c>
      <c r="AN82" s="9">
        <f t="shared" si="378"/>
        <v>2018348.6238532113</v>
      </c>
      <c r="AO82" s="9">
        <f t="shared" si="378"/>
        <v>2018348.6238532113</v>
      </c>
      <c r="AP82" s="9">
        <f t="shared" si="378"/>
        <v>2018348.6238532113</v>
      </c>
      <c r="AQ82" s="75">
        <f t="shared" si="378"/>
        <v>2018348.6238532113</v>
      </c>
      <c r="AR82" s="9">
        <f t="shared" si="378"/>
        <v>2018348.6238532113</v>
      </c>
      <c r="AS82" s="9">
        <f t="shared" si="378"/>
        <v>2018348.6238532113</v>
      </c>
      <c r="AT82" s="9">
        <f t="shared" si="378"/>
        <v>2018348.6238532113</v>
      </c>
      <c r="AU82" s="9">
        <f t="shared" si="378"/>
        <v>2018348.6238532113</v>
      </c>
      <c r="AV82" s="75">
        <f t="shared" si="378"/>
        <v>2018348.6238532113</v>
      </c>
      <c r="AW82" s="9">
        <f t="shared" si="378"/>
        <v>2018348.6238532113</v>
      </c>
      <c r="AX82" s="9">
        <f t="shared" si="378"/>
        <v>2018348.6238532113</v>
      </c>
      <c r="AY82" s="9">
        <f t="shared" si="378"/>
        <v>2018348.6238532113</v>
      </c>
      <c r="AZ82" s="9">
        <f t="shared" si="378"/>
        <v>2018348.6238532113</v>
      </c>
      <c r="BA82" s="75">
        <f t="shared" si="378"/>
        <v>2018348.6238532113</v>
      </c>
      <c r="BB82" s="9">
        <f t="shared" si="378"/>
        <v>2018348.6238532113</v>
      </c>
      <c r="BC82" s="9">
        <f t="shared" si="378"/>
        <v>2018348.6238532113</v>
      </c>
      <c r="BD82" s="9">
        <f t="shared" si="378"/>
        <v>2018348.6238532113</v>
      </c>
      <c r="BE82" s="9">
        <f t="shared" si="378"/>
        <v>2018348.6238532113</v>
      </c>
      <c r="BF82" s="76">
        <f t="shared" si="378"/>
        <v>2018348.6238532113</v>
      </c>
      <c r="BG82" s="9">
        <f t="shared" si="314"/>
        <v>0</v>
      </c>
      <c r="BH82" s="9">
        <f t="shared" ref="BH82:CF82" si="379">IF(BH29=0,0,IF(BH29&gt;0,_xlfn.MINIFS($BG29:$CF29,$BG29:$CF29,"&gt;0"),_xlfn.MAXIFS($BG29:$CF29,$BG29:$CF29,"&lt;0")))</f>
        <v>0</v>
      </c>
      <c r="BI82" s="9">
        <f t="shared" si="379"/>
        <v>0</v>
      </c>
      <c r="BJ82" s="9">
        <f t="shared" si="379"/>
        <v>0</v>
      </c>
      <c r="BK82" s="9">
        <f t="shared" si="379"/>
        <v>0</v>
      </c>
      <c r="BL82" s="9">
        <f t="shared" si="379"/>
        <v>0</v>
      </c>
      <c r="BM82" s="9">
        <f t="shared" si="379"/>
        <v>0</v>
      </c>
      <c r="BN82" s="9">
        <f t="shared" si="379"/>
        <v>0</v>
      </c>
      <c r="BO82" s="9">
        <f t="shared" si="379"/>
        <v>0</v>
      </c>
      <c r="BP82" s="9">
        <f t="shared" si="379"/>
        <v>0</v>
      </c>
      <c r="BQ82" s="9">
        <f t="shared" si="379"/>
        <v>0</v>
      </c>
      <c r="BR82" s="9">
        <f t="shared" si="379"/>
        <v>0</v>
      </c>
      <c r="BS82" s="9">
        <f t="shared" si="379"/>
        <v>0</v>
      </c>
      <c r="BT82" s="9">
        <f t="shared" si="379"/>
        <v>0</v>
      </c>
      <c r="BU82" s="9">
        <f t="shared" si="379"/>
        <v>0</v>
      </c>
      <c r="BV82" s="9">
        <f t="shared" si="379"/>
        <v>0</v>
      </c>
      <c r="BW82" s="9">
        <f t="shared" si="379"/>
        <v>0</v>
      </c>
      <c r="BX82" s="9">
        <f t="shared" si="379"/>
        <v>0</v>
      </c>
      <c r="BY82" s="9">
        <f t="shared" si="379"/>
        <v>0</v>
      </c>
      <c r="BZ82" s="9">
        <f t="shared" si="379"/>
        <v>0</v>
      </c>
      <c r="CA82" s="9">
        <f t="shared" si="379"/>
        <v>0</v>
      </c>
      <c r="CB82" s="9">
        <f t="shared" si="379"/>
        <v>0</v>
      </c>
      <c r="CC82" s="9">
        <f t="shared" si="379"/>
        <v>0</v>
      </c>
      <c r="CD82" s="9">
        <f t="shared" si="379"/>
        <v>0</v>
      </c>
      <c r="CE82" s="9">
        <f t="shared" si="379"/>
        <v>0</v>
      </c>
      <c r="CF82" s="55">
        <f t="shared" si="379"/>
        <v>0</v>
      </c>
      <c r="CG82" s="54">
        <f>(AG82*Conversions!N$14+'Federal Appliances'!BG82*Conversions!N$15)/Conversions!$B$9</f>
        <v>0</v>
      </c>
      <c r="CH82" s="9">
        <f>(AH82*Conversions!O$14+'Federal Appliances'!BH82*Conversions!O$15)/Conversions!$B$9</f>
        <v>1137.5526553818322</v>
      </c>
      <c r="CI82" s="9">
        <f>(AI82*Conversions!P$14+'Federal Appliances'!BI82*Conversions!P$15)/Conversions!$B$9</f>
        <v>1113.2756170047808</v>
      </c>
      <c r="CJ82" s="9">
        <f>(AJ82*Conversions!Q$14+'Federal Appliances'!BJ82*Conversions!Q$15)/Conversions!$B$9</f>
        <v>1088.9985786277296</v>
      </c>
      <c r="CK82" s="9">
        <f>(AK82*Conversions!R$14+'Federal Appliances'!BK82*Conversions!R$15)/Conversions!$B$9</f>
        <v>1064.7215402506781</v>
      </c>
      <c r="CL82" s="9">
        <f>(AL82*Conversions!S$14+'Federal Appliances'!BL82*Conversions!S$15)/Conversions!$B$9</f>
        <v>1040.4445018736271</v>
      </c>
      <c r="CM82" s="9">
        <f>(AM82*Conversions!T$14+'Federal Appliances'!BM82*Conversions!T$15)/Conversions!$B$9</f>
        <v>1005.7630184778395</v>
      </c>
      <c r="CN82" s="9">
        <f>(AN82*Conversions!U$14+'Federal Appliances'!BN82*Conversions!U$15)/Conversions!$B$9</f>
        <v>971.08153508205203</v>
      </c>
      <c r="CO82" s="9">
        <f>(AO82*Conversions!V$14+'Federal Appliances'!BO82*Conversions!V$15)/Conversions!$B$9</f>
        <v>936.40005168626431</v>
      </c>
      <c r="CP82" s="9">
        <f>(AP82*Conversions!W$14+'Federal Appliances'!BP82*Conversions!W$15)/Conversions!$B$9</f>
        <v>901.7185682904767</v>
      </c>
      <c r="CQ82" s="9">
        <f>(AQ82*Conversions!X$14+'Federal Appliances'!BQ82*Conversions!X$15)/Conversions!$B$9</f>
        <v>867.0370848946892</v>
      </c>
      <c r="CR82" s="9">
        <f>(AR82*Conversions!Y$14+'Federal Appliances'!BR82*Conversions!Y$15)/Conversions!$B$9</f>
        <v>832.35560149890148</v>
      </c>
      <c r="CS82" s="9">
        <f>(AS82*Conversions!Z$14+'Federal Appliances'!BS82*Conversions!Z$15)/Conversions!$B$9</f>
        <v>797.67411810311387</v>
      </c>
      <c r="CT82" s="9">
        <f>(AT82*Conversions!AA$14+'Federal Appliances'!BT82*Conversions!AA$15)/Conversions!$B$9</f>
        <v>762.99263470732626</v>
      </c>
      <c r="CU82" s="9">
        <f>(AU82*Conversions!AB$14+'Federal Appliances'!BU82*Conversions!AB$15)/Conversions!$B$9</f>
        <v>728.31115131153865</v>
      </c>
      <c r="CV82" s="9">
        <f>(AV82*Conversions!AC$14+'Federal Appliances'!BV82*Conversions!AC$15)/Conversions!$B$9</f>
        <v>693.62966791575104</v>
      </c>
      <c r="CW82" s="9">
        <f>(AW82*Conversions!AD$14+'Federal Appliances'!BW82*Conversions!AD$15)/Conversions!$B$9</f>
        <v>658.94818451996332</v>
      </c>
      <c r="CX82" s="9">
        <f>(AX82*Conversions!AE$14+'Federal Appliances'!BX82*Conversions!AE$15)/Conversions!$B$9</f>
        <v>624.26670112417582</v>
      </c>
      <c r="CY82" s="9">
        <f>(AY82*Conversions!AF$14+'Federal Appliances'!BY82*Conversions!AF$15)/Conversions!$B$9</f>
        <v>589.5852177283881</v>
      </c>
      <c r="CZ82" s="9">
        <f>(AZ82*Conversions!AG$14+'Federal Appliances'!BZ82*Conversions!AG$15)/Conversions!$B$9</f>
        <v>554.90373433260049</v>
      </c>
      <c r="DA82" s="9">
        <f>(BA82*Conversions!AH$14+'Federal Appliances'!CA82*Conversions!AH$15)/Conversions!$B$9</f>
        <v>520.22225093681288</v>
      </c>
      <c r="DB82" s="9">
        <f>(BB82*Conversions!AI$14+'Federal Appliances'!CB82*Conversions!AI$15)/Conversions!$B$9</f>
        <v>485.54076754102533</v>
      </c>
      <c r="DC82" s="9">
        <f>(BC82*Conversions!AJ$14+'Federal Appliances'!CC82*Conversions!AJ$15)/Conversions!$B$9</f>
        <v>450.85928414523784</v>
      </c>
      <c r="DD82" s="9">
        <f>(BD82*Conversions!AK$14+'Federal Appliances'!CD82*Conversions!AK$15)/Conversions!$B$9</f>
        <v>416.17780074945023</v>
      </c>
      <c r="DE82" s="9">
        <f>(BE82*Conversions!AL$14+'Federal Appliances'!CE82*Conversions!AL$15)/Conversions!$B$9</f>
        <v>381.49631735366268</v>
      </c>
      <c r="DF82" s="55">
        <f>(BF82*Conversions!AM$14+'Federal Appliances'!CF82*Conversions!AM$15)/Conversions!$B$9</f>
        <v>346.81483395787569</v>
      </c>
    </row>
    <row r="83" spans="2:110">
      <c r="B83" t="str">
        <f t="shared" si="304"/>
        <v>Yes</v>
      </c>
      <c r="C83" t="s">
        <v>184</v>
      </c>
      <c r="D83" s="46">
        <f t="shared" si="304"/>
        <v>0.02</v>
      </c>
      <c r="E83">
        <f t="shared" ref="E83" si="380">E30</f>
        <v>2027</v>
      </c>
      <c r="F83" s="49">
        <v>10.5</v>
      </c>
      <c r="G83" s="51">
        <f t="shared" si="306"/>
        <v>2037.5</v>
      </c>
      <c r="H83" s="7">
        <v>1</v>
      </c>
      <c r="I83" s="7">
        <v>0</v>
      </c>
      <c r="J83" s="7">
        <v>0</v>
      </c>
      <c r="K83" s="7">
        <v>124</v>
      </c>
      <c r="L83" s="7">
        <v>0.1</v>
      </c>
      <c r="M83" s="7">
        <v>1.2</v>
      </c>
      <c r="N83" s="7">
        <v>0</v>
      </c>
      <c r="O83" s="7">
        <v>0</v>
      </c>
      <c r="P83" s="7">
        <v>147</v>
      </c>
      <c r="Q83" s="7">
        <v>0.2</v>
      </c>
      <c r="R83" s="7">
        <v>0.2</v>
      </c>
      <c r="S83" s="7">
        <v>0</v>
      </c>
      <c r="T83" s="7">
        <v>2.8</v>
      </c>
      <c r="U83" s="7">
        <v>0.1</v>
      </c>
      <c r="V83" s="7">
        <v>0.1</v>
      </c>
      <c r="W83" s="7">
        <v>2.2999999999999998</v>
      </c>
      <c r="X83" s="7">
        <v>6.6</v>
      </c>
      <c r="Y83" s="45">
        <f t="shared" si="307"/>
        <v>1.5099789915966391E-3</v>
      </c>
      <c r="Z83" s="45">
        <f t="shared" si="308"/>
        <v>2.1781459357776969E-3</v>
      </c>
      <c r="AA83" s="46">
        <f t="shared" si="309"/>
        <v>2.5167785234899332E-3</v>
      </c>
      <c r="AB83" s="46">
        <f t="shared" si="297"/>
        <v>0</v>
      </c>
      <c r="AC83" s="46">
        <f t="shared" si="298"/>
        <v>0</v>
      </c>
      <c r="AD83" s="46">
        <f t="shared" si="299"/>
        <v>2.0083613410935321E-3</v>
      </c>
      <c r="AE83" s="46">
        <f t="shared" si="300"/>
        <v>1.7043033659991478E-3</v>
      </c>
      <c r="AF83" s="46">
        <f t="shared" si="310"/>
        <v>2.4875621890547272E-3</v>
      </c>
      <c r="AG83" s="74">
        <f t="shared" si="311"/>
        <v>0</v>
      </c>
      <c r="AH83" s="9">
        <f t="shared" ref="AH83:AL83" si="381">IF(AH30=0,0,IF(AH30&gt;0,_xlfn.MINIFS($AG30:$BF30,$AG30:$BF30,"&gt;0"),_xlfn.MAXIFS($AG30:$BF30,$AG30:$BF30,"&lt;0")))</f>
        <v>0</v>
      </c>
      <c r="AI83" s="9">
        <f t="shared" si="381"/>
        <v>2285714.2857142859</v>
      </c>
      <c r="AJ83" s="9">
        <f t="shared" si="381"/>
        <v>2285714.2857142859</v>
      </c>
      <c r="AK83" s="9">
        <f t="shared" si="381"/>
        <v>2285714.2857142859</v>
      </c>
      <c r="AL83" s="75">
        <f t="shared" si="381"/>
        <v>2285714.2857142859</v>
      </c>
      <c r="AM83" s="9">
        <f t="shared" ref="AM83:BF83" si="382">IF(AM30=0,0,IF(AM30&gt;0,_xlfn.MINIFS($AG30:$BF30,$AG30:$BF30,"&gt;0"),_xlfn.MAXIFS($AG30:$BF30,$AG30:$BF30,"&lt;0")))</f>
        <v>2285714.2857142859</v>
      </c>
      <c r="AN83" s="9">
        <f t="shared" si="382"/>
        <v>2285714.2857142859</v>
      </c>
      <c r="AO83" s="9">
        <f t="shared" si="382"/>
        <v>2285714.2857142859</v>
      </c>
      <c r="AP83" s="9">
        <f t="shared" si="382"/>
        <v>2285714.2857142859</v>
      </c>
      <c r="AQ83" s="75">
        <f t="shared" si="382"/>
        <v>2285714.2857142859</v>
      </c>
      <c r="AR83" s="9">
        <f t="shared" si="382"/>
        <v>2285714.2857142859</v>
      </c>
      <c r="AS83" s="9">
        <f t="shared" si="382"/>
        <v>2285714.2857142859</v>
      </c>
      <c r="AT83" s="9">
        <f t="shared" si="382"/>
        <v>2285714.2857142859</v>
      </c>
      <c r="AU83" s="9">
        <f t="shared" si="382"/>
        <v>2285714.2857142859</v>
      </c>
      <c r="AV83" s="75">
        <f t="shared" si="382"/>
        <v>2285714.2857142859</v>
      </c>
      <c r="AW83" s="9">
        <f t="shared" si="382"/>
        <v>2285714.2857142859</v>
      </c>
      <c r="AX83" s="9">
        <f t="shared" si="382"/>
        <v>2285714.2857142859</v>
      </c>
      <c r="AY83" s="9">
        <f t="shared" si="382"/>
        <v>2285714.2857142859</v>
      </c>
      <c r="AZ83" s="9">
        <f t="shared" si="382"/>
        <v>2285714.2857142859</v>
      </c>
      <c r="BA83" s="75">
        <f t="shared" si="382"/>
        <v>2285714.2857142859</v>
      </c>
      <c r="BB83" s="9">
        <f t="shared" si="382"/>
        <v>2285714.2857142859</v>
      </c>
      <c r="BC83" s="9">
        <f t="shared" si="382"/>
        <v>2285714.2857142859</v>
      </c>
      <c r="BD83" s="9">
        <f t="shared" si="382"/>
        <v>2285714.2857142859</v>
      </c>
      <c r="BE83" s="9">
        <f t="shared" si="382"/>
        <v>2285714.2857142859</v>
      </c>
      <c r="BF83" s="76">
        <f t="shared" si="382"/>
        <v>2285714.2857142859</v>
      </c>
      <c r="BG83" s="9">
        <f t="shared" si="314"/>
        <v>0</v>
      </c>
      <c r="BH83" s="9">
        <f t="shared" ref="BH83:CF83" si="383">IF(BH30=0,0,IF(BH30&gt;0,_xlfn.MINIFS($BG30:$CF30,$BG30:$CF30,"&gt;0"),_xlfn.MAXIFS($BG30:$CF30,$BG30:$CF30,"&lt;0")))</f>
        <v>0</v>
      </c>
      <c r="BI83" s="9">
        <f t="shared" si="383"/>
        <v>0</v>
      </c>
      <c r="BJ83" s="9">
        <f t="shared" si="383"/>
        <v>0</v>
      </c>
      <c r="BK83" s="9">
        <f t="shared" si="383"/>
        <v>0</v>
      </c>
      <c r="BL83" s="9">
        <f t="shared" si="383"/>
        <v>0</v>
      </c>
      <c r="BM83" s="9">
        <f t="shared" si="383"/>
        <v>0</v>
      </c>
      <c r="BN83" s="9">
        <f t="shared" si="383"/>
        <v>0</v>
      </c>
      <c r="BO83" s="9">
        <f t="shared" si="383"/>
        <v>0</v>
      </c>
      <c r="BP83" s="9">
        <f t="shared" si="383"/>
        <v>0</v>
      </c>
      <c r="BQ83" s="9">
        <f t="shared" si="383"/>
        <v>0</v>
      </c>
      <c r="BR83" s="9">
        <f t="shared" si="383"/>
        <v>0</v>
      </c>
      <c r="BS83" s="9">
        <f t="shared" si="383"/>
        <v>0</v>
      </c>
      <c r="BT83" s="9">
        <f t="shared" si="383"/>
        <v>0</v>
      </c>
      <c r="BU83" s="9">
        <f t="shared" si="383"/>
        <v>0</v>
      </c>
      <c r="BV83" s="9">
        <f t="shared" si="383"/>
        <v>0</v>
      </c>
      <c r="BW83" s="9">
        <f t="shared" si="383"/>
        <v>0</v>
      </c>
      <c r="BX83" s="9">
        <f t="shared" si="383"/>
        <v>0</v>
      </c>
      <c r="BY83" s="9">
        <f t="shared" si="383"/>
        <v>0</v>
      </c>
      <c r="BZ83" s="9">
        <f t="shared" si="383"/>
        <v>0</v>
      </c>
      <c r="CA83" s="9">
        <f t="shared" si="383"/>
        <v>0</v>
      </c>
      <c r="CB83" s="9">
        <f t="shared" si="383"/>
        <v>0</v>
      </c>
      <c r="CC83" s="9">
        <f t="shared" si="383"/>
        <v>0</v>
      </c>
      <c r="CD83" s="9">
        <f t="shared" si="383"/>
        <v>0</v>
      </c>
      <c r="CE83" s="9">
        <f t="shared" si="383"/>
        <v>0</v>
      </c>
      <c r="CF83" s="55">
        <f t="shared" si="383"/>
        <v>0</v>
      </c>
      <c r="CG83" s="54">
        <f>(AG83*Conversions!N$14+'Federal Appliances'!BG83*Conversions!N$15)/Conversions!$B$9</f>
        <v>0</v>
      </c>
      <c r="CH83" s="9">
        <f>(AH83*Conversions!O$14+'Federal Appliances'!BH83*Conversions!O$15)/Conversions!$B$9</f>
        <v>0</v>
      </c>
      <c r="CI83" s="9">
        <f>(AI83*Conversions!P$14+'Federal Appliances'!BI83*Conversions!P$15)/Conversions!$B$9</f>
        <v>1260.7484909456739</v>
      </c>
      <c r="CJ83" s="9">
        <f>(AJ83*Conversions!Q$14+'Federal Appliances'!BJ83*Conversions!Q$15)/Conversions!$B$9</f>
        <v>1233.2555331991948</v>
      </c>
      <c r="CK83" s="9">
        <f>(AK83*Conversions!R$14+'Federal Appliances'!BK83*Conversions!R$15)/Conversions!$B$9</f>
        <v>1205.762575452716</v>
      </c>
      <c r="CL83" s="9">
        <f>(AL83*Conversions!S$14+'Federal Appliances'!BL83*Conversions!S$15)/Conversions!$B$9</f>
        <v>1178.2696177062376</v>
      </c>
      <c r="CM83" s="9">
        <f>(AM83*Conversions!T$14+'Federal Appliances'!BM83*Conversions!T$15)/Conversions!$B$9</f>
        <v>1138.9939637826963</v>
      </c>
      <c r="CN83" s="9">
        <f>(AN83*Conversions!U$14+'Federal Appliances'!BN83*Conversions!U$15)/Conversions!$B$9</f>
        <v>1099.7183098591549</v>
      </c>
      <c r="CO83" s="9">
        <f>(AO83*Conversions!V$14+'Federal Appliances'!BO83*Conversions!V$15)/Conversions!$B$9</f>
        <v>1060.4426559356136</v>
      </c>
      <c r="CP83" s="9">
        <f>(AP83*Conversions!W$14+'Federal Appliances'!BP83*Conversions!W$15)/Conversions!$B$9</f>
        <v>1021.1670020120722</v>
      </c>
      <c r="CQ83" s="9">
        <f>(AQ83*Conversions!X$14+'Federal Appliances'!BQ83*Conversions!X$15)/Conversions!$B$9</f>
        <v>981.89134808853089</v>
      </c>
      <c r="CR83" s="9">
        <f>(AR83*Conversions!Y$14+'Federal Appliances'!BR83*Conversions!Y$15)/Conversions!$B$9</f>
        <v>942.61569416498958</v>
      </c>
      <c r="CS83" s="9">
        <f>(AS83*Conversions!Z$14+'Federal Appliances'!BS83*Conversions!Z$15)/Conversions!$B$9</f>
        <v>903.34004024144838</v>
      </c>
      <c r="CT83" s="9">
        <f>(AT83*Conversions!AA$14+'Federal Appliances'!BT83*Conversions!AA$15)/Conversions!$B$9</f>
        <v>864.06438631790718</v>
      </c>
      <c r="CU83" s="9">
        <f>(AU83*Conversions!AB$14+'Federal Appliances'!BU83*Conversions!AB$15)/Conversions!$B$9</f>
        <v>824.78873239436587</v>
      </c>
      <c r="CV83" s="9">
        <f>(AV83*Conversions!AC$14+'Federal Appliances'!BV83*Conversions!AC$15)/Conversions!$B$9</f>
        <v>785.51307847082455</v>
      </c>
      <c r="CW83" s="9">
        <f>(AW83*Conversions!AD$14+'Federal Appliances'!BW83*Conversions!AD$15)/Conversions!$B$9</f>
        <v>746.23742454728324</v>
      </c>
      <c r="CX83" s="9">
        <f>(AX83*Conversions!AE$14+'Federal Appliances'!BX83*Conversions!AE$15)/Conversions!$B$9</f>
        <v>706.96177062374193</v>
      </c>
      <c r="CY83" s="9">
        <f>(AY83*Conversions!AF$14+'Federal Appliances'!BY83*Conversions!AF$15)/Conversions!$B$9</f>
        <v>667.68611670020061</v>
      </c>
      <c r="CZ83" s="9">
        <f>(AZ83*Conversions!AG$14+'Federal Appliances'!BZ83*Conversions!AG$15)/Conversions!$B$9</f>
        <v>628.4104627766593</v>
      </c>
      <c r="DA83" s="9">
        <f>(BA83*Conversions!AH$14+'Federal Appliances'!CA83*Conversions!AH$15)/Conversions!$B$9</f>
        <v>589.13480885311799</v>
      </c>
      <c r="DB83" s="9">
        <f>(BB83*Conversions!AI$14+'Federal Appliances'!CB83*Conversions!AI$15)/Conversions!$B$9</f>
        <v>549.85915492957679</v>
      </c>
      <c r="DC83" s="9">
        <f>(BC83*Conversions!AJ$14+'Federal Appliances'!CC83*Conversions!AJ$15)/Conversions!$B$9</f>
        <v>510.58350100603548</v>
      </c>
      <c r="DD83" s="9">
        <f>(BD83*Conversions!AK$14+'Federal Appliances'!CD83*Conversions!AK$15)/Conversions!$B$9</f>
        <v>471.30784708249428</v>
      </c>
      <c r="DE83" s="9">
        <f>(BE83*Conversions!AL$14+'Federal Appliances'!CE83*Conversions!AL$15)/Conversions!$B$9</f>
        <v>432.03219315895302</v>
      </c>
      <c r="DF83" s="55">
        <f>(BF83*Conversions!AM$14+'Federal Appliances'!CF83*Conversions!AM$15)/Conversions!$B$9</f>
        <v>392.75653923541245</v>
      </c>
    </row>
    <row r="84" spans="2:110">
      <c r="B84" t="str">
        <f t="shared" si="304"/>
        <v>Yes</v>
      </c>
      <c r="C84" t="s">
        <v>185</v>
      </c>
      <c r="D84" s="46">
        <f t="shared" si="304"/>
        <v>0.02</v>
      </c>
      <c r="E84">
        <f t="shared" ref="E84" si="384">E31</f>
        <v>2028</v>
      </c>
      <c r="F84" s="49">
        <f>AVERAGE(10,11.2)</f>
        <v>10.6</v>
      </c>
      <c r="G84" s="51">
        <f t="shared" si="306"/>
        <v>2038.6</v>
      </c>
      <c r="H84" s="7">
        <v>1.1000000000000001</v>
      </c>
      <c r="I84" s="7">
        <v>5.4</v>
      </c>
      <c r="J84" s="7">
        <v>0</v>
      </c>
      <c r="K84" s="7">
        <v>208</v>
      </c>
      <c r="L84" s="7">
        <v>0.1</v>
      </c>
      <c r="M84" s="7">
        <v>1.7</v>
      </c>
      <c r="N84" s="7">
        <v>7.1</v>
      </c>
      <c r="O84" s="7">
        <v>0</v>
      </c>
      <c r="P84" s="7">
        <v>297</v>
      </c>
      <c r="Q84" s="7">
        <v>0.2</v>
      </c>
      <c r="R84" s="7">
        <v>0.4</v>
      </c>
      <c r="S84" s="7">
        <v>0</v>
      </c>
      <c r="T84" s="7">
        <v>5.3</v>
      </c>
      <c r="U84" s="7">
        <v>0.1</v>
      </c>
      <c r="V84" s="7">
        <v>0.2</v>
      </c>
      <c r="W84" s="7">
        <v>9.8000000000000007</v>
      </c>
      <c r="X84" s="7">
        <v>15.6</v>
      </c>
      <c r="Y84" s="45">
        <f t="shared" si="307"/>
        <v>6.4338235294117679E-3</v>
      </c>
      <c r="Z84" s="45">
        <f t="shared" si="308"/>
        <v>5.1483449391109201E-3</v>
      </c>
      <c r="AA84" s="46">
        <f t="shared" si="309"/>
        <v>3.5654362416107387E-3</v>
      </c>
      <c r="AB84" s="46">
        <f t="shared" si="297"/>
        <v>7.7774126410340661E-3</v>
      </c>
      <c r="AC84" s="46">
        <f t="shared" si="298"/>
        <v>0</v>
      </c>
      <c r="AD84" s="46">
        <f t="shared" si="299"/>
        <v>4.0577096483318306E-3</v>
      </c>
      <c r="AE84" s="46">
        <f t="shared" si="300"/>
        <v>1.7043033659991478E-3</v>
      </c>
      <c r="AF84" s="46">
        <f t="shared" si="310"/>
        <v>4.9751243781094544E-3</v>
      </c>
      <c r="AG84" s="74">
        <f t="shared" si="311"/>
        <v>0</v>
      </c>
      <c r="AH84" s="9">
        <f t="shared" ref="AH84:AL84" si="385">IF(AH31=0,0,IF(AH31&gt;0,_xlfn.MINIFS($AG31:$BF31,$AG31:$BF31,"&gt;0"),_xlfn.MAXIFS($AG31:$BF31,$AG31:$BF31,"&lt;0")))</f>
        <v>0</v>
      </c>
      <c r="AI84" s="9">
        <f t="shared" si="385"/>
        <v>0</v>
      </c>
      <c r="AJ84" s="9">
        <f t="shared" si="385"/>
        <v>3207547.169811321</v>
      </c>
      <c r="AK84" s="9">
        <f t="shared" si="385"/>
        <v>3207547.169811321</v>
      </c>
      <c r="AL84" s="75">
        <f t="shared" si="385"/>
        <v>3207547.169811321</v>
      </c>
      <c r="AM84" s="9">
        <f t="shared" ref="AM84:BF84" si="386">IF(AM31=0,0,IF(AM31&gt;0,_xlfn.MINIFS($AG31:$BF31,$AG31:$BF31,"&gt;0"),_xlfn.MAXIFS($AG31:$BF31,$AG31:$BF31,"&lt;0")))</f>
        <v>3207547.169811321</v>
      </c>
      <c r="AN84" s="9">
        <f t="shared" si="386"/>
        <v>3207547.169811321</v>
      </c>
      <c r="AO84" s="9">
        <f t="shared" si="386"/>
        <v>3207547.169811321</v>
      </c>
      <c r="AP84" s="9">
        <f t="shared" si="386"/>
        <v>3207547.169811321</v>
      </c>
      <c r="AQ84" s="75">
        <f t="shared" si="386"/>
        <v>3207547.169811321</v>
      </c>
      <c r="AR84" s="9">
        <f t="shared" si="386"/>
        <v>3207547.169811321</v>
      </c>
      <c r="AS84" s="9">
        <f t="shared" si="386"/>
        <v>3207547.169811321</v>
      </c>
      <c r="AT84" s="9">
        <f t="shared" si="386"/>
        <v>3207547.169811321</v>
      </c>
      <c r="AU84" s="9">
        <f t="shared" si="386"/>
        <v>3207547.169811321</v>
      </c>
      <c r="AV84" s="75">
        <f t="shared" si="386"/>
        <v>3207547.169811321</v>
      </c>
      <c r="AW84" s="9">
        <f t="shared" si="386"/>
        <v>3207547.169811321</v>
      </c>
      <c r="AX84" s="9">
        <f t="shared" si="386"/>
        <v>3207547.169811321</v>
      </c>
      <c r="AY84" s="9">
        <f t="shared" si="386"/>
        <v>3207547.169811321</v>
      </c>
      <c r="AZ84" s="9">
        <f t="shared" si="386"/>
        <v>3207547.169811321</v>
      </c>
      <c r="BA84" s="75">
        <f t="shared" si="386"/>
        <v>3207547.169811321</v>
      </c>
      <c r="BB84" s="9">
        <f t="shared" si="386"/>
        <v>3207547.169811321</v>
      </c>
      <c r="BC84" s="9">
        <f t="shared" si="386"/>
        <v>3207547.169811321</v>
      </c>
      <c r="BD84" s="9">
        <f t="shared" si="386"/>
        <v>3207547.169811321</v>
      </c>
      <c r="BE84" s="9">
        <f t="shared" si="386"/>
        <v>3207547.169811321</v>
      </c>
      <c r="BF84" s="76">
        <f t="shared" si="386"/>
        <v>3207547.169811321</v>
      </c>
      <c r="BG84" s="9">
        <f t="shared" si="314"/>
        <v>0</v>
      </c>
      <c r="BH84" s="9">
        <f t="shared" ref="BH84:CF84" si="387">IF(BH31=0,0,IF(BH31&gt;0,_xlfn.MINIFS($BG31:$CF31,$BG31:$CF31,"&gt;0"),_xlfn.MAXIFS($BG31:$CF31,$BG31:$CF31,"&lt;0")))</f>
        <v>0</v>
      </c>
      <c r="BI84" s="9">
        <f t="shared" si="387"/>
        <v>0</v>
      </c>
      <c r="BJ84" s="9">
        <f t="shared" si="387"/>
        <v>13396.226415094339</v>
      </c>
      <c r="BK84" s="9">
        <f t="shared" si="387"/>
        <v>13396.226415094339</v>
      </c>
      <c r="BL84" s="9">
        <f t="shared" si="387"/>
        <v>13396.226415094339</v>
      </c>
      <c r="BM84" s="9">
        <f t="shared" si="387"/>
        <v>13396.226415094339</v>
      </c>
      <c r="BN84" s="9">
        <f t="shared" si="387"/>
        <v>13396.226415094339</v>
      </c>
      <c r="BO84" s="9">
        <f t="shared" si="387"/>
        <v>13396.226415094339</v>
      </c>
      <c r="BP84" s="9">
        <f t="shared" si="387"/>
        <v>13396.226415094339</v>
      </c>
      <c r="BQ84" s="9">
        <f t="shared" si="387"/>
        <v>13396.226415094339</v>
      </c>
      <c r="BR84" s="9">
        <f t="shared" si="387"/>
        <v>13396.226415094339</v>
      </c>
      <c r="BS84" s="9">
        <f t="shared" si="387"/>
        <v>13396.226415094339</v>
      </c>
      <c r="BT84" s="9">
        <f t="shared" si="387"/>
        <v>13396.226415094339</v>
      </c>
      <c r="BU84" s="9">
        <f t="shared" si="387"/>
        <v>13396.226415094339</v>
      </c>
      <c r="BV84" s="9">
        <f t="shared" si="387"/>
        <v>13396.226415094339</v>
      </c>
      <c r="BW84" s="9">
        <f t="shared" si="387"/>
        <v>13396.226415094339</v>
      </c>
      <c r="BX84" s="9">
        <f t="shared" si="387"/>
        <v>13396.226415094339</v>
      </c>
      <c r="BY84" s="9">
        <f t="shared" si="387"/>
        <v>13396.226415094339</v>
      </c>
      <c r="BZ84" s="9">
        <f t="shared" si="387"/>
        <v>13396.226415094339</v>
      </c>
      <c r="CA84" s="9">
        <f t="shared" si="387"/>
        <v>13396.226415094339</v>
      </c>
      <c r="CB84" s="9">
        <f t="shared" si="387"/>
        <v>13396.226415094339</v>
      </c>
      <c r="CC84" s="9">
        <f t="shared" si="387"/>
        <v>13396.226415094339</v>
      </c>
      <c r="CD84" s="9">
        <f t="shared" si="387"/>
        <v>13396.226415094339</v>
      </c>
      <c r="CE84" s="9">
        <f t="shared" si="387"/>
        <v>13396.226415094339</v>
      </c>
      <c r="CF84" s="55">
        <f t="shared" si="387"/>
        <v>13396.226415094339</v>
      </c>
      <c r="CG84" s="54">
        <f>(AG84*Conversions!N$14+'Federal Appliances'!BG84*Conversions!N$15)/Conversions!$B$9</f>
        <v>0</v>
      </c>
      <c r="CH84" s="9">
        <f>(AH84*Conversions!O$14+'Federal Appliances'!BH84*Conversions!O$15)/Conversions!$B$9</f>
        <v>0</v>
      </c>
      <c r="CI84" s="9">
        <f>(AI84*Conversions!P$14+'Federal Appliances'!BI84*Conversions!P$15)/Conversions!$B$9</f>
        <v>0</v>
      </c>
      <c r="CJ84" s="9">
        <f>(AJ84*Conversions!Q$14+'Federal Appliances'!BJ84*Conversions!Q$15)/Conversions!$B$9</f>
        <v>2514.3090619186814</v>
      </c>
      <c r="CK84" s="9">
        <f>(AK84*Conversions!R$14+'Federal Appliances'!BK84*Conversions!R$15)/Conversions!$B$9</f>
        <v>2475.7281424395424</v>
      </c>
      <c r="CL84" s="9">
        <f>(AL84*Conversions!S$14+'Federal Appliances'!BL84*Conversions!S$15)/Conversions!$B$9</f>
        <v>2437.1472229604042</v>
      </c>
      <c r="CM84" s="9">
        <f>(AM84*Conversions!T$14+'Federal Appliances'!BM84*Conversions!T$15)/Conversions!$B$9</f>
        <v>2382.0316237044913</v>
      </c>
      <c r="CN84" s="9">
        <f>(AN84*Conversions!U$14+'Federal Appliances'!BN84*Conversions!U$15)/Conversions!$B$9</f>
        <v>2326.9160244485784</v>
      </c>
      <c r="CO84" s="9">
        <f>(AO84*Conversions!V$14+'Federal Appliances'!BO84*Conversions!V$15)/Conversions!$B$9</f>
        <v>2271.8004251926654</v>
      </c>
      <c r="CP84" s="9">
        <f>(AP84*Conversions!W$14+'Federal Appliances'!BP84*Conversions!W$15)/Conversions!$B$9</f>
        <v>2216.6848259367525</v>
      </c>
      <c r="CQ84" s="9">
        <f>(AQ84*Conversions!X$14+'Federal Appliances'!BQ84*Conversions!X$15)/Conversions!$B$9</f>
        <v>2161.5692266808396</v>
      </c>
      <c r="CR84" s="9">
        <f>(AR84*Conversions!Y$14+'Federal Appliances'!BR84*Conversions!Y$15)/Conversions!$B$9</f>
        <v>2106.4536274249267</v>
      </c>
      <c r="CS84" s="9">
        <f>(AS84*Conversions!Z$14+'Federal Appliances'!BS84*Conversions!Z$15)/Conversions!$B$9</f>
        <v>2051.3380281690133</v>
      </c>
      <c r="CT84" s="9">
        <f>(AT84*Conversions!AA$14+'Federal Appliances'!BT84*Conversions!AA$15)/Conversions!$B$9</f>
        <v>1996.2224289131007</v>
      </c>
      <c r="CU84" s="9">
        <f>(AU84*Conversions!AB$14+'Federal Appliances'!BU84*Conversions!AB$15)/Conversions!$B$9</f>
        <v>1941.1068296571877</v>
      </c>
      <c r="CV84" s="9">
        <f>(AV84*Conversions!AC$14+'Federal Appliances'!BV84*Conversions!AC$15)/Conversions!$B$9</f>
        <v>1885.9912304012748</v>
      </c>
      <c r="CW84" s="9">
        <f>(AW84*Conversions!AD$14+'Federal Appliances'!BW84*Conversions!AD$15)/Conversions!$B$9</f>
        <v>1830.8756311453619</v>
      </c>
      <c r="CX84" s="9">
        <f>(AX84*Conversions!AE$14+'Federal Appliances'!BX84*Conversions!AE$15)/Conversions!$B$9</f>
        <v>1775.7600318894488</v>
      </c>
      <c r="CY84" s="9">
        <f>(AY84*Conversions!AF$14+'Federal Appliances'!BY84*Conversions!AF$15)/Conversions!$B$9</f>
        <v>1720.6444326335359</v>
      </c>
      <c r="CZ84" s="9">
        <f>(AZ84*Conversions!AG$14+'Federal Appliances'!BZ84*Conversions!AG$15)/Conversions!$B$9</f>
        <v>1665.5288333776232</v>
      </c>
      <c r="DA84" s="9">
        <f>(BA84*Conversions!AH$14+'Federal Appliances'!CA84*Conversions!AH$15)/Conversions!$B$9</f>
        <v>1610.4132341217103</v>
      </c>
      <c r="DB84" s="9">
        <f>(BB84*Conversions!AI$14+'Federal Appliances'!CB84*Conversions!AI$15)/Conversions!$B$9</f>
        <v>1555.2976348657976</v>
      </c>
      <c r="DC84" s="9">
        <f>(BC84*Conversions!AJ$14+'Federal Appliances'!CC84*Conversions!AJ$15)/Conversions!$B$9</f>
        <v>1500.1820356098847</v>
      </c>
      <c r="DD84" s="9">
        <f>(BD84*Conversions!AK$14+'Federal Appliances'!CD84*Conversions!AK$15)/Conversions!$B$9</f>
        <v>1445.0664363539718</v>
      </c>
      <c r="DE84" s="9">
        <f>(BE84*Conversions!AL$14+'Federal Appliances'!CE84*Conversions!AL$15)/Conversions!$B$9</f>
        <v>1389.9508370980591</v>
      </c>
      <c r="DF84" s="55">
        <f>(BF84*Conversions!AM$14+'Federal Appliances'!CF84*Conversions!AM$15)/Conversions!$B$9</f>
        <v>1334.8352378421473</v>
      </c>
    </row>
    <row r="85" spans="2:110">
      <c r="B85" t="str">
        <f t="shared" si="304"/>
        <v>Yes</v>
      </c>
      <c r="C85" t="s">
        <v>186</v>
      </c>
      <c r="D85" s="46">
        <f t="shared" si="304"/>
        <v>0.02</v>
      </c>
      <c r="E85">
        <f t="shared" ref="E85" si="388">E32</f>
        <v>2031</v>
      </c>
      <c r="F85" s="49">
        <v>10.5</v>
      </c>
      <c r="G85" s="51">
        <f t="shared" si="306"/>
        <v>2041.5</v>
      </c>
      <c r="H85" s="7">
        <v>1.4</v>
      </c>
      <c r="I85" s="7">
        <v>0</v>
      </c>
      <c r="J85" s="7">
        <v>0</v>
      </c>
      <c r="K85" s="7">
        <v>175</v>
      </c>
      <c r="L85" s="7">
        <v>1.1000000000000001</v>
      </c>
      <c r="M85" s="7">
        <v>3.3</v>
      </c>
      <c r="N85" s="7">
        <v>0</v>
      </c>
      <c r="O85" s="7">
        <v>0</v>
      </c>
      <c r="P85" s="7">
        <v>391</v>
      </c>
      <c r="Q85" s="7">
        <v>2.6</v>
      </c>
      <c r="R85" s="7">
        <v>0.4</v>
      </c>
      <c r="S85" s="7">
        <v>0</v>
      </c>
      <c r="T85" s="7">
        <v>5.9</v>
      </c>
      <c r="U85" s="7">
        <v>0</v>
      </c>
      <c r="V85" s="7">
        <v>0</v>
      </c>
      <c r="W85" s="7">
        <v>4.8</v>
      </c>
      <c r="X85" s="7">
        <v>14.5</v>
      </c>
      <c r="Y85" s="45">
        <f t="shared" si="307"/>
        <v>3.1512605042016821E-3</v>
      </c>
      <c r="Z85" s="45">
        <f t="shared" si="308"/>
        <v>4.7853206164813044E-3</v>
      </c>
      <c r="AA85" s="46">
        <f t="shared" si="309"/>
        <v>6.9211409395973167E-3</v>
      </c>
      <c r="AB85" s="46">
        <f t="shared" si="297"/>
        <v>0</v>
      </c>
      <c r="AC85" s="46">
        <f t="shared" si="298"/>
        <v>0</v>
      </c>
      <c r="AD85" s="46">
        <f t="shared" si="299"/>
        <v>5.3419679208678303E-3</v>
      </c>
      <c r="AE85" s="46">
        <f t="shared" si="300"/>
        <v>2.2155943757988922E-2</v>
      </c>
      <c r="AF85" s="46">
        <f t="shared" si="310"/>
        <v>4.9751243781094544E-3</v>
      </c>
      <c r="AG85" s="74">
        <f t="shared" si="311"/>
        <v>0</v>
      </c>
      <c r="AH85" s="9">
        <f t="shared" ref="AH85:AL85" si="389">IF(AH32=0,0,IF(AH32&gt;0,_xlfn.MINIFS($AG32:$BF32,$AG32:$BF32,"&gt;0"),_xlfn.MAXIFS($AG32:$BF32,$AG32:$BF32,"&lt;0")))</f>
        <v>0</v>
      </c>
      <c r="AI85" s="9">
        <f t="shared" si="389"/>
        <v>0</v>
      </c>
      <c r="AJ85" s="9">
        <f t="shared" si="389"/>
        <v>0</v>
      </c>
      <c r="AK85" s="9">
        <f t="shared" si="389"/>
        <v>0</v>
      </c>
      <c r="AL85" s="75">
        <f t="shared" si="389"/>
        <v>0</v>
      </c>
      <c r="AM85" s="9">
        <f t="shared" ref="AM85:BF85" si="390">IF(AM32=0,0,IF(AM32&gt;0,_xlfn.MINIFS($AG32:$BF32,$AG32:$BF32,"&gt;0"),_xlfn.MAXIFS($AG32:$BF32,$AG32:$BF32,"&lt;0")))</f>
        <v>6285714.2857142854</v>
      </c>
      <c r="AN85" s="9">
        <f t="shared" si="390"/>
        <v>6285714.2857142854</v>
      </c>
      <c r="AO85" s="9">
        <f t="shared" si="390"/>
        <v>6285714.2857142854</v>
      </c>
      <c r="AP85" s="9">
        <f t="shared" si="390"/>
        <v>6285714.2857142854</v>
      </c>
      <c r="AQ85" s="75">
        <f t="shared" si="390"/>
        <v>6285714.2857142854</v>
      </c>
      <c r="AR85" s="9">
        <f t="shared" si="390"/>
        <v>6285714.2857142854</v>
      </c>
      <c r="AS85" s="9">
        <f t="shared" si="390"/>
        <v>6285714.2857142854</v>
      </c>
      <c r="AT85" s="9">
        <f t="shared" si="390"/>
        <v>6285714.2857142854</v>
      </c>
      <c r="AU85" s="9">
        <f t="shared" si="390"/>
        <v>6285714.2857142854</v>
      </c>
      <c r="AV85" s="75">
        <f t="shared" si="390"/>
        <v>6285714.2857142854</v>
      </c>
      <c r="AW85" s="9">
        <f t="shared" si="390"/>
        <v>6285714.2857142854</v>
      </c>
      <c r="AX85" s="9">
        <f t="shared" si="390"/>
        <v>6285714.2857142854</v>
      </c>
      <c r="AY85" s="9">
        <f t="shared" si="390"/>
        <v>6285714.2857142854</v>
      </c>
      <c r="AZ85" s="9">
        <f t="shared" si="390"/>
        <v>6285714.2857142854</v>
      </c>
      <c r="BA85" s="75">
        <f t="shared" si="390"/>
        <v>6285714.2857142854</v>
      </c>
      <c r="BB85" s="9">
        <f t="shared" si="390"/>
        <v>6285714.2857142854</v>
      </c>
      <c r="BC85" s="9">
        <f t="shared" si="390"/>
        <v>6285714.2857142854</v>
      </c>
      <c r="BD85" s="9">
        <f t="shared" si="390"/>
        <v>6285714.2857142854</v>
      </c>
      <c r="BE85" s="9">
        <f t="shared" si="390"/>
        <v>6285714.2857142854</v>
      </c>
      <c r="BF85" s="76">
        <f t="shared" si="390"/>
        <v>6285714.2857142854</v>
      </c>
      <c r="BG85" s="9">
        <f t="shared" si="314"/>
        <v>0</v>
      </c>
      <c r="BH85" s="9">
        <f t="shared" ref="BH85:CF85" si="391">IF(BH32=0,0,IF(BH32&gt;0,_xlfn.MINIFS($BG32:$CF32,$BG32:$CF32,"&gt;0"),_xlfn.MAXIFS($BG32:$CF32,$BG32:$CF32,"&lt;0")))</f>
        <v>0</v>
      </c>
      <c r="BI85" s="9">
        <f t="shared" si="391"/>
        <v>0</v>
      </c>
      <c r="BJ85" s="9">
        <f t="shared" si="391"/>
        <v>0</v>
      </c>
      <c r="BK85" s="9">
        <f t="shared" si="391"/>
        <v>0</v>
      </c>
      <c r="BL85" s="9">
        <f t="shared" si="391"/>
        <v>0</v>
      </c>
      <c r="BM85" s="9">
        <f t="shared" si="391"/>
        <v>0</v>
      </c>
      <c r="BN85" s="9">
        <f t="shared" si="391"/>
        <v>0</v>
      </c>
      <c r="BO85" s="9">
        <f t="shared" si="391"/>
        <v>0</v>
      </c>
      <c r="BP85" s="9">
        <f t="shared" si="391"/>
        <v>0</v>
      </c>
      <c r="BQ85" s="9">
        <f t="shared" si="391"/>
        <v>0</v>
      </c>
      <c r="BR85" s="9">
        <f t="shared" si="391"/>
        <v>0</v>
      </c>
      <c r="BS85" s="9">
        <f t="shared" si="391"/>
        <v>0</v>
      </c>
      <c r="BT85" s="9">
        <f t="shared" si="391"/>
        <v>0</v>
      </c>
      <c r="BU85" s="9">
        <f t="shared" si="391"/>
        <v>0</v>
      </c>
      <c r="BV85" s="9">
        <f t="shared" si="391"/>
        <v>0</v>
      </c>
      <c r="BW85" s="9">
        <f t="shared" si="391"/>
        <v>0</v>
      </c>
      <c r="BX85" s="9">
        <f t="shared" si="391"/>
        <v>0</v>
      </c>
      <c r="BY85" s="9">
        <f t="shared" si="391"/>
        <v>0</v>
      </c>
      <c r="BZ85" s="9">
        <f t="shared" si="391"/>
        <v>0</v>
      </c>
      <c r="CA85" s="9">
        <f t="shared" si="391"/>
        <v>0</v>
      </c>
      <c r="CB85" s="9">
        <f t="shared" si="391"/>
        <v>0</v>
      </c>
      <c r="CC85" s="9">
        <f t="shared" si="391"/>
        <v>0</v>
      </c>
      <c r="CD85" s="9">
        <f t="shared" si="391"/>
        <v>0</v>
      </c>
      <c r="CE85" s="9">
        <f t="shared" si="391"/>
        <v>0</v>
      </c>
      <c r="CF85" s="55">
        <f t="shared" si="391"/>
        <v>0</v>
      </c>
      <c r="CG85" s="54">
        <f>(AG85*Conversions!N$14+'Federal Appliances'!BG85*Conversions!N$15)/Conversions!$B$9</f>
        <v>0</v>
      </c>
      <c r="CH85" s="9">
        <f>(AH85*Conversions!O$14+'Federal Appliances'!BH85*Conversions!O$15)/Conversions!$B$9</f>
        <v>0</v>
      </c>
      <c r="CI85" s="9">
        <f>(AI85*Conversions!P$14+'Federal Appliances'!BI85*Conversions!P$15)/Conversions!$B$9</f>
        <v>0</v>
      </c>
      <c r="CJ85" s="9">
        <f>(AJ85*Conversions!Q$14+'Federal Appliances'!BJ85*Conversions!Q$15)/Conversions!$B$9</f>
        <v>0</v>
      </c>
      <c r="CK85" s="9">
        <f>(AK85*Conversions!R$14+'Federal Appliances'!BK85*Conversions!R$15)/Conversions!$B$9</f>
        <v>0</v>
      </c>
      <c r="CL85" s="9">
        <f>(AL85*Conversions!S$14+'Federal Appliances'!BL85*Conversions!S$15)/Conversions!$B$9</f>
        <v>0</v>
      </c>
      <c r="CM85" s="9">
        <f>(AM85*Conversions!T$14+'Federal Appliances'!BM85*Conversions!T$15)/Conversions!$B$9</f>
        <v>3132.2334004024142</v>
      </c>
      <c r="CN85" s="9">
        <f>(AN85*Conversions!U$14+'Federal Appliances'!BN85*Conversions!U$15)/Conversions!$B$9</f>
        <v>3024.2253521126754</v>
      </c>
      <c r="CO85" s="9">
        <f>(AO85*Conversions!V$14+'Federal Appliances'!BO85*Conversions!V$15)/Conversions!$B$9</f>
        <v>2916.2173038229371</v>
      </c>
      <c r="CP85" s="9">
        <f>(AP85*Conversions!W$14+'Federal Appliances'!BP85*Conversions!W$15)/Conversions!$B$9</f>
        <v>2808.2092555331983</v>
      </c>
      <c r="CQ85" s="9">
        <f>(AQ85*Conversions!X$14+'Federal Appliances'!BQ85*Conversions!X$15)/Conversions!$B$9</f>
        <v>2700.20120724346</v>
      </c>
      <c r="CR85" s="9">
        <f>(AR85*Conversions!Y$14+'Federal Appliances'!BR85*Conversions!Y$15)/Conversions!$B$9</f>
        <v>2592.1931589537212</v>
      </c>
      <c r="CS85" s="9">
        <f>(AS85*Conversions!Z$14+'Federal Appliances'!BS85*Conversions!Z$15)/Conversions!$B$9</f>
        <v>2484.1851106639824</v>
      </c>
      <c r="CT85" s="9">
        <f>(AT85*Conversions!AA$14+'Federal Appliances'!BT85*Conversions!AA$15)/Conversions!$B$9</f>
        <v>2376.1770623742441</v>
      </c>
      <c r="CU85" s="9">
        <f>(AU85*Conversions!AB$14+'Federal Appliances'!BU85*Conversions!AB$15)/Conversions!$B$9</f>
        <v>2268.1690140845053</v>
      </c>
      <c r="CV85" s="9">
        <f>(AV85*Conversions!AC$14+'Federal Appliances'!BV85*Conversions!AC$15)/Conversions!$B$9</f>
        <v>2160.1609657947674</v>
      </c>
      <c r="CW85" s="9">
        <f>(AW85*Conversions!AD$14+'Federal Appliances'!BW85*Conversions!AD$15)/Conversions!$B$9</f>
        <v>2052.1529175050282</v>
      </c>
      <c r="CX85" s="9">
        <f>(AX85*Conversions!AE$14+'Federal Appliances'!BX85*Conversions!AE$15)/Conversions!$B$9</f>
        <v>1944.1448692152899</v>
      </c>
      <c r="CY85" s="9">
        <f>(AY85*Conversions!AF$14+'Federal Appliances'!BY85*Conversions!AF$15)/Conversions!$B$9</f>
        <v>1836.1368209255515</v>
      </c>
      <c r="CZ85" s="9">
        <f>(AZ85*Conversions!AG$14+'Federal Appliances'!BZ85*Conversions!AG$15)/Conversions!$B$9</f>
        <v>1728.1287726358128</v>
      </c>
      <c r="DA85" s="9">
        <f>(BA85*Conversions!AH$14+'Federal Appliances'!CA85*Conversions!AH$15)/Conversions!$B$9</f>
        <v>1620.1207243460742</v>
      </c>
      <c r="DB85" s="9">
        <f>(BB85*Conversions!AI$14+'Federal Appliances'!CB85*Conversions!AI$15)/Conversions!$B$9</f>
        <v>1512.1126760563359</v>
      </c>
      <c r="DC85" s="9">
        <f>(BC85*Conversions!AJ$14+'Federal Appliances'!CC85*Conversions!AJ$15)/Conversions!$B$9</f>
        <v>1404.1046277665976</v>
      </c>
      <c r="DD85" s="9">
        <f>(BD85*Conversions!AK$14+'Federal Appliances'!CD85*Conversions!AK$15)/Conversions!$B$9</f>
        <v>1296.0965794768592</v>
      </c>
      <c r="DE85" s="9">
        <f>(BE85*Conversions!AL$14+'Federal Appliances'!CE85*Conversions!AL$15)/Conversions!$B$9</f>
        <v>1188.0885311871207</v>
      </c>
      <c r="DF85" s="55">
        <f>(BF85*Conversions!AM$14+'Federal Appliances'!CF85*Conversions!AM$15)/Conversions!$B$9</f>
        <v>1080.0804828973842</v>
      </c>
    </row>
    <row r="86" spans="2:110">
      <c r="B86" t="str">
        <f t="shared" si="304"/>
        <v>Yes</v>
      </c>
      <c r="C86" t="s">
        <v>187</v>
      </c>
      <c r="D86" s="46">
        <f t="shared" si="304"/>
        <v>0.02</v>
      </c>
      <c r="E86">
        <f t="shared" ref="E86" si="392">E33</f>
        <v>2026</v>
      </c>
      <c r="F86" s="49">
        <v>17.399999999999999</v>
      </c>
      <c r="G86" s="51">
        <f t="shared" si="306"/>
        <v>2043.4</v>
      </c>
      <c r="H86" s="7">
        <v>15.9</v>
      </c>
      <c r="I86" s="7">
        <v>0</v>
      </c>
      <c r="J86" s="7">
        <v>0</v>
      </c>
      <c r="K86" s="47">
        <v>2068</v>
      </c>
      <c r="L86" s="7">
        <v>2.2000000000000002</v>
      </c>
      <c r="M86" s="7">
        <v>28.7</v>
      </c>
      <c r="N86" s="7">
        <v>0</v>
      </c>
      <c r="O86" s="7">
        <v>0</v>
      </c>
      <c r="P86" s="47">
        <v>3593</v>
      </c>
      <c r="Q86" s="7">
        <v>4</v>
      </c>
      <c r="R86" s="7">
        <v>4.0999999999999996</v>
      </c>
      <c r="S86" s="7">
        <v>0</v>
      </c>
      <c r="T86" s="7">
        <v>59.9</v>
      </c>
      <c r="U86" s="7">
        <v>1.1000000000000001</v>
      </c>
      <c r="V86" s="7">
        <v>2.6</v>
      </c>
      <c r="W86" s="7">
        <v>47.9</v>
      </c>
      <c r="X86" s="7">
        <v>139.6</v>
      </c>
      <c r="Y86" s="45">
        <f t="shared" si="307"/>
        <v>3.1446953781512618E-2</v>
      </c>
      <c r="Z86" s="45">
        <f t="shared" si="308"/>
        <v>4.6071086762813108E-2</v>
      </c>
      <c r="AA86" s="46">
        <f t="shared" si="309"/>
        <v>6.0192953020134242E-2</v>
      </c>
      <c r="AB86" s="46">
        <f t="shared" si="297"/>
        <v>0</v>
      </c>
      <c r="AC86" s="46">
        <f t="shared" si="298"/>
        <v>0</v>
      </c>
      <c r="AD86" s="46">
        <f t="shared" si="299"/>
        <v>4.9088723119381367E-2</v>
      </c>
      <c r="AE86" s="46">
        <f t="shared" si="300"/>
        <v>3.4086067319982954E-2</v>
      </c>
      <c r="AF86" s="46">
        <f t="shared" si="310"/>
        <v>5.0995024875621901E-2</v>
      </c>
      <c r="AG86" s="74">
        <f t="shared" si="311"/>
        <v>0</v>
      </c>
      <c r="AH86" s="9">
        <f t="shared" ref="AH86:AL86" si="393">IF(AH33=0,0,IF(AH33&gt;0,_xlfn.MINIFS($AG33:$BF33,$AG33:$BF33,"&gt;0"),_xlfn.MAXIFS($AG33:$BF33,$AG33:$BF33,"&lt;0")))</f>
        <v>32988505.747126438</v>
      </c>
      <c r="AI86" s="9">
        <f t="shared" si="393"/>
        <v>32988505.747126438</v>
      </c>
      <c r="AJ86" s="9">
        <f t="shared" si="393"/>
        <v>32988505.747126438</v>
      </c>
      <c r="AK86" s="9">
        <f t="shared" si="393"/>
        <v>32988505.747126438</v>
      </c>
      <c r="AL86" s="75">
        <f t="shared" si="393"/>
        <v>32988505.747126438</v>
      </c>
      <c r="AM86" s="9">
        <f t="shared" ref="AM86:BF86" si="394">IF(AM33=0,0,IF(AM33&gt;0,_xlfn.MINIFS($AG33:$BF33,$AG33:$BF33,"&gt;0"),_xlfn.MAXIFS($AG33:$BF33,$AG33:$BF33,"&lt;0")))</f>
        <v>32988505.747126438</v>
      </c>
      <c r="AN86" s="9">
        <f t="shared" si="394"/>
        <v>32988505.747126438</v>
      </c>
      <c r="AO86" s="9">
        <f t="shared" si="394"/>
        <v>32988505.747126438</v>
      </c>
      <c r="AP86" s="9">
        <f t="shared" si="394"/>
        <v>32988505.747126438</v>
      </c>
      <c r="AQ86" s="75">
        <f t="shared" si="394"/>
        <v>32988505.747126438</v>
      </c>
      <c r="AR86" s="9">
        <f t="shared" si="394"/>
        <v>32988505.747126438</v>
      </c>
      <c r="AS86" s="9">
        <f t="shared" si="394"/>
        <v>32988505.747126438</v>
      </c>
      <c r="AT86" s="9">
        <f t="shared" si="394"/>
        <v>32988505.747126438</v>
      </c>
      <c r="AU86" s="9">
        <f t="shared" si="394"/>
        <v>32988505.747126438</v>
      </c>
      <c r="AV86" s="75">
        <f t="shared" si="394"/>
        <v>32988505.747126438</v>
      </c>
      <c r="AW86" s="9">
        <f t="shared" si="394"/>
        <v>32988505.747126438</v>
      </c>
      <c r="AX86" s="9">
        <f t="shared" si="394"/>
        <v>32988505.747126438</v>
      </c>
      <c r="AY86" s="9">
        <f t="shared" si="394"/>
        <v>32988505.747126438</v>
      </c>
      <c r="AZ86" s="9">
        <f t="shared" si="394"/>
        <v>32988505.747126438</v>
      </c>
      <c r="BA86" s="75">
        <f t="shared" si="394"/>
        <v>32988505.747126438</v>
      </c>
      <c r="BB86" s="9">
        <f t="shared" si="394"/>
        <v>32988505.747126438</v>
      </c>
      <c r="BC86" s="9">
        <f t="shared" si="394"/>
        <v>32988505.747126438</v>
      </c>
      <c r="BD86" s="9">
        <f t="shared" si="394"/>
        <v>32988505.747126438</v>
      </c>
      <c r="BE86" s="9">
        <f t="shared" si="394"/>
        <v>32988505.747126438</v>
      </c>
      <c r="BF86" s="76">
        <f t="shared" si="394"/>
        <v>32988505.747126438</v>
      </c>
      <c r="BG86" s="9">
        <f t="shared" si="314"/>
        <v>0</v>
      </c>
      <c r="BH86" s="9">
        <f t="shared" ref="BH86:CF86" si="395">IF(BH33=0,0,IF(BH33&gt;0,_xlfn.MINIFS($BG33:$CF33,$BG33:$CF33,"&gt;0"),_xlfn.MAXIFS($BG33:$CF33,$BG33:$CF33,"&lt;0")))</f>
        <v>0</v>
      </c>
      <c r="BI86" s="9">
        <f t="shared" si="395"/>
        <v>0</v>
      </c>
      <c r="BJ86" s="9">
        <f t="shared" si="395"/>
        <v>0</v>
      </c>
      <c r="BK86" s="9">
        <f t="shared" si="395"/>
        <v>0</v>
      </c>
      <c r="BL86" s="9">
        <f t="shared" si="395"/>
        <v>0</v>
      </c>
      <c r="BM86" s="9">
        <f t="shared" si="395"/>
        <v>0</v>
      </c>
      <c r="BN86" s="9">
        <f t="shared" si="395"/>
        <v>0</v>
      </c>
      <c r="BO86" s="9">
        <f t="shared" si="395"/>
        <v>0</v>
      </c>
      <c r="BP86" s="9">
        <f t="shared" si="395"/>
        <v>0</v>
      </c>
      <c r="BQ86" s="9">
        <f t="shared" si="395"/>
        <v>0</v>
      </c>
      <c r="BR86" s="9">
        <f t="shared" si="395"/>
        <v>0</v>
      </c>
      <c r="BS86" s="9">
        <f t="shared" si="395"/>
        <v>0</v>
      </c>
      <c r="BT86" s="9">
        <f t="shared" si="395"/>
        <v>0</v>
      </c>
      <c r="BU86" s="9">
        <f t="shared" si="395"/>
        <v>0</v>
      </c>
      <c r="BV86" s="9">
        <f t="shared" si="395"/>
        <v>0</v>
      </c>
      <c r="BW86" s="9">
        <f t="shared" si="395"/>
        <v>0</v>
      </c>
      <c r="BX86" s="9">
        <f t="shared" si="395"/>
        <v>0</v>
      </c>
      <c r="BY86" s="9">
        <f t="shared" si="395"/>
        <v>0</v>
      </c>
      <c r="BZ86" s="9">
        <f t="shared" si="395"/>
        <v>0</v>
      </c>
      <c r="CA86" s="9">
        <f t="shared" si="395"/>
        <v>0</v>
      </c>
      <c r="CB86" s="9">
        <f t="shared" si="395"/>
        <v>0</v>
      </c>
      <c r="CC86" s="9">
        <f t="shared" si="395"/>
        <v>0</v>
      </c>
      <c r="CD86" s="9">
        <f t="shared" si="395"/>
        <v>0</v>
      </c>
      <c r="CE86" s="9">
        <f t="shared" si="395"/>
        <v>0</v>
      </c>
      <c r="CF86" s="55">
        <f t="shared" si="395"/>
        <v>0</v>
      </c>
      <c r="CG86" s="54">
        <f>(AG86*Conversions!N$14+'Federal Appliances'!BG86*Conversions!N$15)/Conversions!$B$9</f>
        <v>0</v>
      </c>
      <c r="CH86" s="9">
        <f>(AH86*Conversions!O$14+'Federal Appliances'!BH86*Conversions!O$15)/Conversions!$B$9</f>
        <v>18592.507689817059</v>
      </c>
      <c r="CI86" s="9">
        <f>(AI86*Conversions!P$14+'Federal Appliances'!BI86*Conversions!P$15)/Conversions!$B$9</f>
        <v>18195.716367168523</v>
      </c>
      <c r="CJ86" s="9">
        <f>(AJ86*Conversions!Q$14+'Federal Appliances'!BJ86*Conversions!Q$15)/Conversions!$B$9</f>
        <v>17798.925044519987</v>
      </c>
      <c r="CK86" s="9">
        <f>(AK86*Conversions!R$14+'Federal Appliances'!BK86*Conversions!R$15)/Conversions!$B$9</f>
        <v>17402.133721871451</v>
      </c>
      <c r="CL86" s="9">
        <f>(AL86*Conversions!S$14+'Federal Appliances'!BL86*Conversions!S$15)/Conversions!$B$9</f>
        <v>17005.342399222925</v>
      </c>
      <c r="CM86" s="9">
        <f>(AM86*Conversions!T$14+'Federal Appliances'!BM86*Conversions!T$15)/Conversions!$B$9</f>
        <v>16438.497652582158</v>
      </c>
      <c r="CN86" s="9">
        <f>(AN86*Conversions!U$14+'Federal Appliances'!BN86*Conversions!U$15)/Conversions!$B$9</f>
        <v>15871.652905941393</v>
      </c>
      <c r="CO86" s="9">
        <f>(AO86*Conversions!V$14+'Federal Appliances'!BO86*Conversions!V$15)/Conversions!$B$9</f>
        <v>15304.808159300628</v>
      </c>
      <c r="CP86" s="9">
        <f>(AP86*Conversions!W$14+'Federal Appliances'!BP86*Conversions!W$15)/Conversions!$B$9</f>
        <v>14737.963412659865</v>
      </c>
      <c r="CQ86" s="9">
        <f>(AQ86*Conversions!X$14+'Federal Appliances'!BQ86*Conversions!X$15)/Conversions!$B$9</f>
        <v>14171.1186660191</v>
      </c>
      <c r="CR86" s="9">
        <f>(AR86*Conversions!Y$14+'Federal Appliances'!BR86*Conversions!Y$15)/Conversions!$B$9</f>
        <v>13604.273919378335</v>
      </c>
      <c r="CS86" s="9">
        <f>(AS86*Conversions!Z$14+'Federal Appliances'!BS86*Conversions!Z$15)/Conversions!$B$9</f>
        <v>13037.429172737571</v>
      </c>
      <c r="CT86" s="9">
        <f>(AT86*Conversions!AA$14+'Federal Appliances'!BT86*Conversions!AA$15)/Conversions!$B$9</f>
        <v>12470.584426096804</v>
      </c>
      <c r="CU86" s="9">
        <f>(AU86*Conversions!AB$14+'Federal Appliances'!BU86*Conversions!AB$15)/Conversions!$B$9</f>
        <v>11903.739679456041</v>
      </c>
      <c r="CV86" s="9">
        <f>(AV86*Conversions!AC$14+'Federal Appliances'!BV86*Conversions!AC$15)/Conversions!$B$9</f>
        <v>11336.894932815274</v>
      </c>
      <c r="CW86" s="9">
        <f>(AW86*Conversions!AD$14+'Federal Appliances'!BW86*Conversions!AD$15)/Conversions!$B$9</f>
        <v>10770.050186174511</v>
      </c>
      <c r="CX86" s="9">
        <f>(AX86*Conversions!AE$14+'Federal Appliances'!BX86*Conversions!AE$15)/Conversions!$B$9</f>
        <v>10203.205439533745</v>
      </c>
      <c r="CY86" s="9">
        <f>(AY86*Conversions!AF$14+'Federal Appliances'!BY86*Conversions!AF$15)/Conversions!$B$9</f>
        <v>9636.3606928929803</v>
      </c>
      <c r="CZ86" s="9">
        <f>(AZ86*Conversions!AG$14+'Federal Appliances'!BZ86*Conversions!AG$15)/Conversions!$B$9</f>
        <v>9069.5159462522151</v>
      </c>
      <c r="DA86" s="9">
        <f>(BA86*Conversions!AH$14+'Federal Appliances'!CA86*Conversions!AH$15)/Conversions!$B$9</f>
        <v>8502.6711996114518</v>
      </c>
      <c r="DB86" s="9">
        <f>(BB86*Conversions!AI$14+'Federal Appliances'!CB86*Conversions!AI$15)/Conversions!$B$9</f>
        <v>7935.8264529706876</v>
      </c>
      <c r="DC86" s="9">
        <f>(BC86*Conversions!AJ$14+'Federal Appliances'!CC86*Conversions!AJ$15)/Conversions!$B$9</f>
        <v>7368.9817063299233</v>
      </c>
      <c r="DD86" s="9">
        <f>(BD86*Conversions!AK$14+'Federal Appliances'!CD86*Conversions!AK$15)/Conversions!$B$9</f>
        <v>6802.1369596891591</v>
      </c>
      <c r="DE86" s="9">
        <f>(BE86*Conversions!AL$14+'Federal Appliances'!CE86*Conversions!AL$15)/Conversions!$B$9</f>
        <v>6235.2922130483948</v>
      </c>
      <c r="DF86" s="55">
        <f>(BF86*Conversions!AM$14+'Federal Appliances'!CF86*Conversions!AM$15)/Conversions!$B$9</f>
        <v>5668.4474664076397</v>
      </c>
    </row>
    <row r="87" spans="2:110">
      <c r="B87" t="str">
        <f t="shared" si="304"/>
        <v>Yes</v>
      </c>
      <c r="C87" t="s">
        <v>188</v>
      </c>
      <c r="D87" s="46">
        <f t="shared" si="304"/>
        <v>0.02</v>
      </c>
      <c r="E87">
        <f t="shared" ref="E87" si="396">E34</f>
        <v>2025</v>
      </c>
      <c r="F87" s="49">
        <v>10.3</v>
      </c>
      <c r="G87" s="51">
        <f t="shared" si="306"/>
        <v>2035.3</v>
      </c>
      <c r="H87" s="7">
        <v>7.4</v>
      </c>
      <c r="I87" s="7">
        <v>0</v>
      </c>
      <c r="J87" s="7">
        <v>0</v>
      </c>
      <c r="K87" s="7">
        <v>913</v>
      </c>
      <c r="L87" s="7">
        <v>5.9</v>
      </c>
      <c r="M87" s="7">
        <v>7.4</v>
      </c>
      <c r="N87" s="7">
        <v>0</v>
      </c>
      <c r="O87" s="7">
        <v>0</v>
      </c>
      <c r="P87" s="7">
        <v>877</v>
      </c>
      <c r="Q87" s="7">
        <v>5.9</v>
      </c>
      <c r="R87" s="7">
        <v>1.4</v>
      </c>
      <c r="S87" s="7">
        <v>0</v>
      </c>
      <c r="T87" s="7">
        <v>18.8</v>
      </c>
      <c r="U87" s="7">
        <v>0.5</v>
      </c>
      <c r="V87" s="7">
        <v>1.3</v>
      </c>
      <c r="W87" s="7">
        <v>16.5</v>
      </c>
      <c r="X87" s="7">
        <v>46.4</v>
      </c>
      <c r="Y87" s="45">
        <f t="shared" si="307"/>
        <v>1.0832457983193282E-2</v>
      </c>
      <c r="Z87" s="45">
        <f t="shared" si="308"/>
        <v>1.5313025972740174E-2</v>
      </c>
      <c r="AA87" s="46">
        <f t="shared" si="309"/>
        <v>1.5520134228187923E-2</v>
      </c>
      <c r="AB87" s="46">
        <f t="shared" si="297"/>
        <v>0</v>
      </c>
      <c r="AC87" s="46">
        <f t="shared" si="298"/>
        <v>0</v>
      </c>
      <c r="AD87" s="46">
        <f t="shared" si="299"/>
        <v>1.1981856436319917E-2</v>
      </c>
      <c r="AE87" s="46">
        <f t="shared" si="300"/>
        <v>5.0276949296974863E-2</v>
      </c>
      <c r="AF87" s="46">
        <f t="shared" si="310"/>
        <v>1.7412935323383089E-2</v>
      </c>
      <c r="AG87" s="74">
        <f t="shared" si="311"/>
        <v>14368932.038834954</v>
      </c>
      <c r="AH87" s="9">
        <f t="shared" ref="AH87:AL87" si="397">IF(AH34=0,0,IF(AH34&gt;0,_xlfn.MINIFS($AG34:$BF34,$AG34:$BF34,"&gt;0"),_xlfn.MAXIFS($AG34:$BF34,$AG34:$BF34,"&lt;0")))</f>
        <v>14368932.038834954</v>
      </c>
      <c r="AI87" s="9">
        <f t="shared" si="397"/>
        <v>14368932.038834954</v>
      </c>
      <c r="AJ87" s="9">
        <f t="shared" si="397"/>
        <v>14368932.038834954</v>
      </c>
      <c r="AK87" s="9">
        <f t="shared" si="397"/>
        <v>14368932.038834954</v>
      </c>
      <c r="AL87" s="75">
        <f t="shared" si="397"/>
        <v>14368932.038834954</v>
      </c>
      <c r="AM87" s="9">
        <f t="shared" ref="AM87:BF87" si="398">IF(AM34=0,0,IF(AM34&gt;0,_xlfn.MINIFS($AG34:$BF34,$AG34:$BF34,"&gt;0"),_xlfn.MAXIFS($AG34:$BF34,$AG34:$BF34,"&lt;0")))</f>
        <v>14368932.038834954</v>
      </c>
      <c r="AN87" s="9">
        <f t="shared" si="398"/>
        <v>14368932.038834954</v>
      </c>
      <c r="AO87" s="9">
        <f t="shared" si="398"/>
        <v>14368932.038834954</v>
      </c>
      <c r="AP87" s="9">
        <f t="shared" si="398"/>
        <v>14368932.038834954</v>
      </c>
      <c r="AQ87" s="75">
        <f t="shared" si="398"/>
        <v>14368932.038834954</v>
      </c>
      <c r="AR87" s="9">
        <f t="shared" si="398"/>
        <v>14368932.038834954</v>
      </c>
      <c r="AS87" s="9">
        <f t="shared" si="398"/>
        <v>14368932.038834954</v>
      </c>
      <c r="AT87" s="9">
        <f t="shared" si="398"/>
        <v>14368932.038834954</v>
      </c>
      <c r="AU87" s="9">
        <f t="shared" si="398"/>
        <v>14368932.038834954</v>
      </c>
      <c r="AV87" s="75">
        <f t="shared" si="398"/>
        <v>14368932.038834954</v>
      </c>
      <c r="AW87" s="9">
        <f t="shared" si="398"/>
        <v>14368932.038834954</v>
      </c>
      <c r="AX87" s="9">
        <f t="shared" si="398"/>
        <v>14368932.038834954</v>
      </c>
      <c r="AY87" s="9">
        <f t="shared" si="398"/>
        <v>14368932.038834954</v>
      </c>
      <c r="AZ87" s="9">
        <f t="shared" si="398"/>
        <v>14368932.038834954</v>
      </c>
      <c r="BA87" s="75">
        <f t="shared" si="398"/>
        <v>14368932.038834954</v>
      </c>
      <c r="BB87" s="9">
        <f t="shared" si="398"/>
        <v>14368932.038834954</v>
      </c>
      <c r="BC87" s="9">
        <f t="shared" si="398"/>
        <v>14368932.038834954</v>
      </c>
      <c r="BD87" s="9">
        <f t="shared" si="398"/>
        <v>14368932.038834954</v>
      </c>
      <c r="BE87" s="9">
        <f t="shared" si="398"/>
        <v>14368932.038834954</v>
      </c>
      <c r="BF87" s="76">
        <f t="shared" si="398"/>
        <v>14368932.038834954</v>
      </c>
      <c r="BG87" s="9">
        <f t="shared" si="314"/>
        <v>0</v>
      </c>
      <c r="BH87" s="9">
        <f t="shared" ref="BH87:CF87" si="399">IF(BH34=0,0,IF(BH34&gt;0,_xlfn.MINIFS($BG34:$CF34,$BG34:$CF34,"&gt;0"),_xlfn.MAXIFS($BG34:$CF34,$BG34:$CF34,"&lt;0")))</f>
        <v>0</v>
      </c>
      <c r="BI87" s="9">
        <f t="shared" si="399"/>
        <v>0</v>
      </c>
      <c r="BJ87" s="9">
        <f t="shared" si="399"/>
        <v>0</v>
      </c>
      <c r="BK87" s="9">
        <f t="shared" si="399"/>
        <v>0</v>
      </c>
      <c r="BL87" s="9">
        <f t="shared" si="399"/>
        <v>0</v>
      </c>
      <c r="BM87" s="9">
        <f t="shared" si="399"/>
        <v>0</v>
      </c>
      <c r="BN87" s="9">
        <f t="shared" si="399"/>
        <v>0</v>
      </c>
      <c r="BO87" s="9">
        <f t="shared" si="399"/>
        <v>0</v>
      </c>
      <c r="BP87" s="9">
        <f t="shared" si="399"/>
        <v>0</v>
      </c>
      <c r="BQ87" s="9">
        <f t="shared" si="399"/>
        <v>0</v>
      </c>
      <c r="BR87" s="9">
        <f t="shared" si="399"/>
        <v>0</v>
      </c>
      <c r="BS87" s="9">
        <f t="shared" si="399"/>
        <v>0</v>
      </c>
      <c r="BT87" s="9">
        <f t="shared" si="399"/>
        <v>0</v>
      </c>
      <c r="BU87" s="9">
        <f t="shared" si="399"/>
        <v>0</v>
      </c>
      <c r="BV87" s="9">
        <f t="shared" si="399"/>
        <v>0</v>
      </c>
      <c r="BW87" s="9">
        <f t="shared" si="399"/>
        <v>0</v>
      </c>
      <c r="BX87" s="9">
        <f t="shared" si="399"/>
        <v>0</v>
      </c>
      <c r="BY87" s="9">
        <f t="shared" si="399"/>
        <v>0</v>
      </c>
      <c r="BZ87" s="9">
        <f t="shared" si="399"/>
        <v>0</v>
      </c>
      <c r="CA87" s="9">
        <f t="shared" si="399"/>
        <v>0</v>
      </c>
      <c r="CB87" s="9">
        <f t="shared" si="399"/>
        <v>0</v>
      </c>
      <c r="CC87" s="9">
        <f t="shared" si="399"/>
        <v>0</v>
      </c>
      <c r="CD87" s="9">
        <f t="shared" si="399"/>
        <v>0</v>
      </c>
      <c r="CE87" s="9">
        <f t="shared" si="399"/>
        <v>0</v>
      </c>
      <c r="CF87" s="55">
        <f t="shared" si="399"/>
        <v>0</v>
      </c>
      <c r="CG87" s="54">
        <f>(AG87*Conversions!N$14+'Federal Appliances'!BG87*Conversions!N$15)/Conversions!$B$9</f>
        <v>8271.2429919321767</v>
      </c>
      <c r="CH87" s="9">
        <f>(AH87*Conversions!O$14+'Federal Appliances'!BH87*Conversions!O$15)/Conversions!$B$9</f>
        <v>8098.4110488171746</v>
      </c>
      <c r="CI87" s="9">
        <f>(AI87*Conversions!P$14+'Federal Appliances'!BI87*Conversions!P$15)/Conversions!$B$9</f>
        <v>7925.5791057021743</v>
      </c>
      <c r="CJ87" s="9">
        <f>(AJ87*Conversions!Q$14+'Federal Appliances'!BJ87*Conversions!Q$15)/Conversions!$B$9</f>
        <v>7752.7471625871722</v>
      </c>
      <c r="CK87" s="9">
        <f>(AK87*Conversions!R$14+'Federal Appliances'!BK87*Conversions!R$15)/Conversions!$B$9</f>
        <v>7579.915219472171</v>
      </c>
      <c r="CL87" s="9">
        <f>(AL87*Conversions!S$14+'Federal Appliances'!BL87*Conversions!S$15)/Conversions!$B$9</f>
        <v>7407.0832763571734</v>
      </c>
      <c r="CM87" s="9">
        <f>(AM87*Conversions!T$14+'Federal Appliances'!BM87*Conversions!T$15)/Conversions!$B$9</f>
        <v>7160.1805004786002</v>
      </c>
      <c r="CN87" s="9">
        <f>(AN87*Conversions!U$14+'Federal Appliances'!BN87*Conversions!U$15)/Conversions!$B$9</f>
        <v>6913.2777246000269</v>
      </c>
      <c r="CO87" s="9">
        <f>(AO87*Conversions!V$14+'Federal Appliances'!BO87*Conversions!V$15)/Conversions!$B$9</f>
        <v>6666.3749487214545</v>
      </c>
      <c r="CP87" s="9">
        <f>(AP87*Conversions!W$14+'Federal Appliances'!BP87*Conversions!W$15)/Conversions!$B$9</f>
        <v>6419.4721728428813</v>
      </c>
      <c r="CQ87" s="9">
        <f>(AQ87*Conversions!X$14+'Federal Appliances'!BQ87*Conversions!X$15)/Conversions!$B$9</f>
        <v>6172.5693969643089</v>
      </c>
      <c r="CR87" s="9">
        <f>(AR87*Conversions!Y$14+'Federal Appliances'!BR87*Conversions!Y$15)/Conversions!$B$9</f>
        <v>5925.6666210857366</v>
      </c>
      <c r="CS87" s="9">
        <f>(AS87*Conversions!Z$14+'Federal Appliances'!BS87*Conversions!Z$15)/Conversions!$B$9</f>
        <v>5678.7638452071642</v>
      </c>
      <c r="CT87" s="9">
        <f>(AT87*Conversions!AA$14+'Federal Appliances'!BT87*Conversions!AA$15)/Conversions!$B$9</f>
        <v>5431.8610693285909</v>
      </c>
      <c r="CU87" s="9">
        <f>(AU87*Conversions!AB$14+'Federal Appliances'!BU87*Conversions!AB$15)/Conversions!$B$9</f>
        <v>5184.9582934500186</v>
      </c>
      <c r="CV87" s="9">
        <f>(AV87*Conversions!AC$14+'Federal Appliances'!BV87*Conversions!AC$15)/Conversions!$B$9</f>
        <v>4938.0555175714453</v>
      </c>
      <c r="CW87" s="9">
        <f>(AW87*Conversions!AD$14+'Federal Appliances'!BW87*Conversions!AD$15)/Conversions!$B$9</f>
        <v>4691.152741692873</v>
      </c>
      <c r="CX87" s="9">
        <f>(AX87*Conversions!AE$14+'Federal Appliances'!BX87*Conversions!AE$15)/Conversions!$B$9</f>
        <v>4444.2499658142997</v>
      </c>
      <c r="CY87" s="9">
        <f>(AY87*Conversions!AF$14+'Federal Appliances'!BY87*Conversions!AF$15)/Conversions!$B$9</f>
        <v>4197.3471899357273</v>
      </c>
      <c r="CZ87" s="9">
        <f>(AZ87*Conversions!AG$14+'Federal Appliances'!BZ87*Conversions!AG$15)/Conversions!$B$9</f>
        <v>3950.4444140571545</v>
      </c>
      <c r="DA87" s="9">
        <f>(BA87*Conversions!AH$14+'Federal Appliances'!CA87*Conversions!AH$15)/Conversions!$B$9</f>
        <v>3703.5416381785817</v>
      </c>
      <c r="DB87" s="9">
        <f>(BB87*Conversions!AI$14+'Federal Appliances'!CB87*Conversions!AI$15)/Conversions!$B$9</f>
        <v>3456.6388623000094</v>
      </c>
      <c r="DC87" s="9">
        <f>(BC87*Conversions!AJ$14+'Federal Appliances'!CC87*Conversions!AJ$15)/Conversions!$B$9</f>
        <v>3209.736086421437</v>
      </c>
      <c r="DD87" s="9">
        <f>(BD87*Conversions!AK$14+'Federal Appliances'!CD87*Conversions!AK$15)/Conversions!$B$9</f>
        <v>2962.8333105428646</v>
      </c>
      <c r="DE87" s="9">
        <f>(BE87*Conversions!AL$14+'Federal Appliances'!CE87*Conversions!AL$15)/Conversions!$B$9</f>
        <v>2715.9305346642923</v>
      </c>
      <c r="DF87" s="55">
        <f>(BF87*Conversions!AM$14+'Federal Appliances'!CF87*Conversions!AM$15)/Conversions!$B$9</f>
        <v>2469.0277587857236</v>
      </c>
    </row>
    <row r="88" spans="2:110">
      <c r="B88" t="str">
        <f t="shared" si="304"/>
        <v>Yes</v>
      </c>
      <c r="C88" t="s">
        <v>189</v>
      </c>
      <c r="D88" s="46">
        <f t="shared" si="304"/>
        <v>0.02</v>
      </c>
      <c r="E88">
        <f t="shared" ref="E88" si="400">E35</f>
        <v>2026</v>
      </c>
      <c r="F88" s="49">
        <v>10</v>
      </c>
      <c r="G88" s="51">
        <f t="shared" si="306"/>
        <v>2036</v>
      </c>
      <c r="H88" s="7">
        <v>6.8</v>
      </c>
      <c r="I88" s="7">
        <v>43</v>
      </c>
      <c r="J88" s="7">
        <v>132.1</v>
      </c>
      <c r="K88" s="47">
        <v>3168</v>
      </c>
      <c r="L88" s="7">
        <v>0.7</v>
      </c>
      <c r="M88" s="7">
        <v>7.2</v>
      </c>
      <c r="N88" s="7">
        <v>45.2</v>
      </c>
      <c r="O88" s="7">
        <v>139.1</v>
      </c>
      <c r="P88" s="47">
        <v>3709</v>
      </c>
      <c r="Q88" s="7">
        <v>0.7</v>
      </c>
      <c r="R88" s="7">
        <v>2.2000000000000002</v>
      </c>
      <c r="S88" s="47">
        <v>2781</v>
      </c>
      <c r="T88" s="7">
        <v>69.3</v>
      </c>
      <c r="U88" s="7">
        <v>1.5</v>
      </c>
      <c r="V88" s="7">
        <v>2.1</v>
      </c>
      <c r="W88" s="7">
        <v>63.2</v>
      </c>
      <c r="X88" s="7">
        <v>91.1</v>
      </c>
      <c r="Y88" s="45">
        <f t="shared" si="307"/>
        <v>4.1491596638655481E-2</v>
      </c>
      <c r="Z88" s="45">
        <f t="shared" si="308"/>
        <v>3.0065014355961848E-2</v>
      </c>
      <c r="AA88" s="46">
        <f t="shared" si="309"/>
        <v>1.5100671140939602E-2</v>
      </c>
      <c r="AB88" s="46">
        <f t="shared" si="297"/>
        <v>4.9512542447146451E-2</v>
      </c>
      <c r="AC88" s="46">
        <f t="shared" si="298"/>
        <v>0.24161889873197842</v>
      </c>
      <c r="AD88" s="46">
        <f t="shared" si="299"/>
        <v>5.0673552476978988E-2</v>
      </c>
      <c r="AE88" s="46">
        <f t="shared" si="300"/>
        <v>5.9650617809970169E-3</v>
      </c>
      <c r="AF88" s="46">
        <f t="shared" si="310"/>
        <v>2.7363184079602001E-2</v>
      </c>
      <c r="AG88" s="74">
        <f t="shared" si="311"/>
        <v>0</v>
      </c>
      <c r="AH88" s="9">
        <f t="shared" ref="AH88:AL88" si="401">IF(AH35=0,0,IF(AH35&gt;0,_xlfn.MINIFS($AG35:$BF35,$AG35:$BF35,"&gt;0"),_xlfn.MAXIFS($AG35:$BF35,$AG35:$BF35,"&lt;0")))</f>
        <v>14400000.000000004</v>
      </c>
      <c r="AI88" s="9">
        <f t="shared" si="401"/>
        <v>14400000.000000004</v>
      </c>
      <c r="AJ88" s="9">
        <f t="shared" si="401"/>
        <v>14400000.000000004</v>
      </c>
      <c r="AK88" s="9">
        <f t="shared" si="401"/>
        <v>14400000.000000004</v>
      </c>
      <c r="AL88" s="75">
        <f t="shared" si="401"/>
        <v>14400000.000000004</v>
      </c>
      <c r="AM88" s="9">
        <f t="shared" ref="AM88:BF88" si="402">IF(AM35=0,0,IF(AM35&gt;0,_xlfn.MINIFS($AG35:$BF35,$AG35:$BF35,"&gt;0"),_xlfn.MAXIFS($AG35:$BF35,$AG35:$BF35,"&lt;0")))</f>
        <v>14400000.000000004</v>
      </c>
      <c r="AN88" s="9">
        <f t="shared" si="402"/>
        <v>14400000.000000004</v>
      </c>
      <c r="AO88" s="9">
        <f t="shared" si="402"/>
        <v>14400000.000000004</v>
      </c>
      <c r="AP88" s="9">
        <f t="shared" si="402"/>
        <v>14400000.000000004</v>
      </c>
      <c r="AQ88" s="75">
        <f t="shared" si="402"/>
        <v>14400000.000000004</v>
      </c>
      <c r="AR88" s="9">
        <f t="shared" si="402"/>
        <v>14400000.000000004</v>
      </c>
      <c r="AS88" s="9">
        <f t="shared" si="402"/>
        <v>14400000.000000004</v>
      </c>
      <c r="AT88" s="9">
        <f t="shared" si="402"/>
        <v>14400000.000000004</v>
      </c>
      <c r="AU88" s="9">
        <f t="shared" si="402"/>
        <v>14400000.000000004</v>
      </c>
      <c r="AV88" s="75">
        <f t="shared" si="402"/>
        <v>14400000.000000004</v>
      </c>
      <c r="AW88" s="9">
        <f t="shared" si="402"/>
        <v>14400000.000000004</v>
      </c>
      <c r="AX88" s="9">
        <f t="shared" si="402"/>
        <v>14400000.000000004</v>
      </c>
      <c r="AY88" s="9">
        <f t="shared" si="402"/>
        <v>14400000.000000004</v>
      </c>
      <c r="AZ88" s="9">
        <f t="shared" si="402"/>
        <v>14400000.000000004</v>
      </c>
      <c r="BA88" s="75">
        <f t="shared" si="402"/>
        <v>14400000.000000004</v>
      </c>
      <c r="BB88" s="9">
        <f t="shared" si="402"/>
        <v>14400000.000000004</v>
      </c>
      <c r="BC88" s="9">
        <f t="shared" si="402"/>
        <v>14400000.000000004</v>
      </c>
      <c r="BD88" s="9">
        <f t="shared" si="402"/>
        <v>14400000.000000004</v>
      </c>
      <c r="BE88" s="9">
        <f t="shared" si="402"/>
        <v>14400000.000000004</v>
      </c>
      <c r="BF88" s="76">
        <f t="shared" si="402"/>
        <v>14400000.000000004</v>
      </c>
      <c r="BG88" s="9">
        <f t="shared" si="314"/>
        <v>0</v>
      </c>
      <c r="BH88" s="9">
        <f t="shared" ref="BH88:CF88" si="403">IF(BH35=0,0,IF(BH35&gt;0,_xlfn.MINIFS($BG35:$CF35,$BG35:$CF35,"&gt;0"),_xlfn.MAXIFS($BG35:$CF35,$BG35:$CF35,"&lt;0")))</f>
        <v>90400</v>
      </c>
      <c r="BI88" s="9">
        <f t="shared" si="403"/>
        <v>90400</v>
      </c>
      <c r="BJ88" s="9">
        <f t="shared" si="403"/>
        <v>90400</v>
      </c>
      <c r="BK88" s="9">
        <f t="shared" si="403"/>
        <v>90400</v>
      </c>
      <c r="BL88" s="9">
        <f t="shared" si="403"/>
        <v>90400</v>
      </c>
      <c r="BM88" s="9">
        <f t="shared" si="403"/>
        <v>90400</v>
      </c>
      <c r="BN88" s="9">
        <f t="shared" si="403"/>
        <v>90400</v>
      </c>
      <c r="BO88" s="9">
        <f t="shared" si="403"/>
        <v>90400</v>
      </c>
      <c r="BP88" s="9">
        <f t="shared" si="403"/>
        <v>90400</v>
      </c>
      <c r="BQ88" s="9">
        <f t="shared" si="403"/>
        <v>90400</v>
      </c>
      <c r="BR88" s="9">
        <f t="shared" si="403"/>
        <v>90400</v>
      </c>
      <c r="BS88" s="9">
        <f t="shared" si="403"/>
        <v>90400</v>
      </c>
      <c r="BT88" s="9">
        <f t="shared" si="403"/>
        <v>90400</v>
      </c>
      <c r="BU88" s="9">
        <f t="shared" si="403"/>
        <v>90400</v>
      </c>
      <c r="BV88" s="9">
        <f t="shared" si="403"/>
        <v>90400</v>
      </c>
      <c r="BW88" s="9">
        <f t="shared" si="403"/>
        <v>90400</v>
      </c>
      <c r="BX88" s="9">
        <f t="shared" si="403"/>
        <v>90400</v>
      </c>
      <c r="BY88" s="9">
        <f t="shared" si="403"/>
        <v>90400</v>
      </c>
      <c r="BZ88" s="9">
        <f t="shared" si="403"/>
        <v>90400</v>
      </c>
      <c r="CA88" s="9">
        <f t="shared" si="403"/>
        <v>90400</v>
      </c>
      <c r="CB88" s="9">
        <f t="shared" si="403"/>
        <v>90400</v>
      </c>
      <c r="CC88" s="9">
        <f t="shared" si="403"/>
        <v>90400</v>
      </c>
      <c r="CD88" s="9">
        <f t="shared" si="403"/>
        <v>90400</v>
      </c>
      <c r="CE88" s="9">
        <f t="shared" si="403"/>
        <v>90400</v>
      </c>
      <c r="CF88" s="55">
        <f t="shared" si="403"/>
        <v>90400</v>
      </c>
      <c r="CG88" s="54">
        <f>(AG88*Conversions!N$14+'Federal Appliances'!BG88*Conversions!N$15)/Conversions!$B$9</f>
        <v>0</v>
      </c>
      <c r="CH88" s="9">
        <f>(AH88*Conversions!O$14+'Federal Appliances'!BH88*Conversions!O$15)/Conversions!$B$9</f>
        <v>13404.321126760564</v>
      </c>
      <c r="CI88" s="9">
        <f>(AI88*Conversions!P$14+'Federal Appliances'!BI88*Conversions!P$15)/Conversions!$B$9</f>
        <v>13231.115492957746</v>
      </c>
      <c r="CJ88" s="9">
        <f>(AJ88*Conversions!Q$14+'Federal Appliances'!BJ88*Conversions!Q$15)/Conversions!$B$9</f>
        <v>13057.909859154928</v>
      </c>
      <c r="CK88" s="9">
        <f>(AK88*Conversions!R$14+'Federal Appliances'!BK88*Conversions!R$15)/Conversions!$B$9</f>
        <v>12884.704225352112</v>
      </c>
      <c r="CL88" s="9">
        <f>(AL88*Conversions!S$14+'Federal Appliances'!BL88*Conversions!S$15)/Conversions!$B$9</f>
        <v>12711.498591549298</v>
      </c>
      <c r="CM88" s="9">
        <f>(AM88*Conversions!T$14+'Federal Appliances'!BM88*Conversions!T$15)/Conversions!$B$9</f>
        <v>12464.061971830986</v>
      </c>
      <c r="CN88" s="9">
        <f>(AN88*Conversions!U$14+'Federal Appliances'!BN88*Conversions!U$15)/Conversions!$B$9</f>
        <v>12216.625352112676</v>
      </c>
      <c r="CO88" s="9">
        <f>(AO88*Conversions!V$14+'Federal Appliances'!BO88*Conversions!V$15)/Conversions!$B$9</f>
        <v>11969.188732394368</v>
      </c>
      <c r="CP88" s="9">
        <f>(AP88*Conversions!W$14+'Federal Appliances'!BP88*Conversions!W$15)/Conversions!$B$9</f>
        <v>11721.752112676057</v>
      </c>
      <c r="CQ88" s="9">
        <f>(AQ88*Conversions!X$14+'Federal Appliances'!BQ88*Conversions!X$15)/Conversions!$B$9</f>
        <v>11474.315492957747</v>
      </c>
      <c r="CR88" s="9">
        <f>(AR88*Conversions!Y$14+'Federal Appliances'!BR88*Conversions!Y$15)/Conversions!$B$9</f>
        <v>11226.878873239435</v>
      </c>
      <c r="CS88" s="9">
        <f>(AS88*Conversions!Z$14+'Federal Appliances'!BS88*Conversions!Z$15)/Conversions!$B$9</f>
        <v>10979.442253521125</v>
      </c>
      <c r="CT88" s="9">
        <f>(AT88*Conversions!AA$14+'Federal Appliances'!BT88*Conversions!AA$15)/Conversions!$B$9</f>
        <v>10732.005633802817</v>
      </c>
      <c r="CU88" s="9">
        <f>(AU88*Conversions!AB$14+'Federal Appliances'!BU88*Conversions!AB$15)/Conversions!$B$9</f>
        <v>10484.569014084505</v>
      </c>
      <c r="CV88" s="9">
        <f>(AV88*Conversions!AC$14+'Federal Appliances'!BV88*Conversions!AC$15)/Conversions!$B$9</f>
        <v>10237.132394366196</v>
      </c>
      <c r="CW88" s="9">
        <f>(AW88*Conversions!AD$14+'Federal Appliances'!BW88*Conversions!AD$15)/Conversions!$B$9</f>
        <v>9989.6957746478838</v>
      </c>
      <c r="CX88" s="9">
        <f>(AX88*Conversions!AE$14+'Federal Appliances'!BX88*Conversions!AE$15)/Conversions!$B$9</f>
        <v>9742.2591549295739</v>
      </c>
      <c r="CY88" s="9">
        <f>(AY88*Conversions!AF$14+'Federal Appliances'!BY88*Conversions!AF$15)/Conversions!$B$9</f>
        <v>9494.8225352112659</v>
      </c>
      <c r="CZ88" s="9">
        <f>(AZ88*Conversions!AG$14+'Federal Appliances'!BZ88*Conversions!AG$15)/Conversions!$B$9</f>
        <v>9247.3859154929542</v>
      </c>
      <c r="DA88" s="9">
        <f>(BA88*Conversions!AH$14+'Federal Appliances'!CA88*Conversions!AH$15)/Conversions!$B$9</f>
        <v>8999.9492957746443</v>
      </c>
      <c r="DB88" s="9">
        <f>(BB88*Conversions!AI$14+'Federal Appliances'!CB88*Conversions!AI$15)/Conversions!$B$9</f>
        <v>8752.5126760563344</v>
      </c>
      <c r="DC88" s="9">
        <f>(BC88*Conversions!AJ$14+'Federal Appliances'!CC88*Conversions!AJ$15)/Conversions!$B$9</f>
        <v>8505.0760563380227</v>
      </c>
      <c r="DD88" s="9">
        <f>(BD88*Conversions!AK$14+'Federal Appliances'!CD88*Conversions!AK$15)/Conversions!$B$9</f>
        <v>8257.6394366197146</v>
      </c>
      <c r="DE88" s="9">
        <f>(BE88*Conversions!AL$14+'Federal Appliances'!CE88*Conversions!AL$15)/Conversions!$B$9</f>
        <v>8010.2028169014047</v>
      </c>
      <c r="DF88" s="55">
        <f>(BF88*Conversions!AM$14+'Federal Appliances'!CF88*Conversions!AM$15)/Conversions!$B$9</f>
        <v>7762.7661971830985</v>
      </c>
    </row>
    <row r="89" spans="2:110">
      <c r="B89" t="str">
        <f t="shared" si="304"/>
        <v>Yes</v>
      </c>
      <c r="C89" t="s">
        <v>190</v>
      </c>
      <c r="D89" s="46">
        <f t="shared" si="304"/>
        <v>0.02</v>
      </c>
      <c r="E89">
        <f t="shared" ref="E89" si="404">E36</f>
        <v>2026</v>
      </c>
      <c r="F89" s="49">
        <v>25</v>
      </c>
      <c r="G89" s="51">
        <f t="shared" si="306"/>
        <v>2051</v>
      </c>
      <c r="H89" s="7">
        <v>0</v>
      </c>
      <c r="I89" s="7">
        <v>0</v>
      </c>
      <c r="J89" s="7">
        <v>37.6</v>
      </c>
      <c r="K89" s="7">
        <v>512</v>
      </c>
      <c r="L89" s="7">
        <v>0</v>
      </c>
      <c r="M89" s="7">
        <v>0</v>
      </c>
      <c r="N89" s="7">
        <v>0</v>
      </c>
      <c r="O89" s="7">
        <v>84.5</v>
      </c>
      <c r="P89" s="47">
        <v>1379</v>
      </c>
      <c r="Q89" s="7">
        <v>0</v>
      </c>
      <c r="R89" s="7">
        <v>0</v>
      </c>
      <c r="S89" s="47">
        <v>1152</v>
      </c>
      <c r="T89" s="7">
        <v>17.100000000000001</v>
      </c>
      <c r="U89" s="7">
        <v>0</v>
      </c>
      <c r="V89" s="7">
        <v>0</v>
      </c>
      <c r="W89" s="7">
        <v>0</v>
      </c>
      <c r="X89" s="7">
        <v>0</v>
      </c>
      <c r="Y89" s="45">
        <f t="shared" si="307"/>
        <v>0</v>
      </c>
      <c r="Z89" s="45">
        <f t="shared" si="308"/>
        <v>0</v>
      </c>
      <c r="AA89" s="46">
        <f t="shared" si="309"/>
        <v>0</v>
      </c>
      <c r="AB89" s="46">
        <f t="shared" si="297"/>
        <v>0</v>
      </c>
      <c r="AC89" s="46">
        <f t="shared" si="298"/>
        <v>0.14677783567830466</v>
      </c>
      <c r="AD89" s="46">
        <f t="shared" si="299"/>
        <v>1.8840342104544088E-2</v>
      </c>
      <c r="AE89" s="46">
        <f t="shared" si="300"/>
        <v>0</v>
      </c>
      <c r="AF89" s="46">
        <f t="shared" si="310"/>
        <v>0</v>
      </c>
      <c r="AG89" s="74">
        <f t="shared" si="311"/>
        <v>0</v>
      </c>
      <c r="AH89" s="9">
        <f t="shared" ref="AH89:AL89" si="405">IF(AH36=0,0,IF(AH36&gt;0,_xlfn.MINIFS($AG36:$BF36,$AG36:$BF36,"&gt;0"),_xlfn.MAXIFS($AG36:$BF36,$AG36:$BF36,"&lt;0")))</f>
        <v>0</v>
      </c>
      <c r="AI89" s="9">
        <f t="shared" si="405"/>
        <v>0</v>
      </c>
      <c r="AJ89" s="9">
        <f t="shared" si="405"/>
        <v>0</v>
      </c>
      <c r="AK89" s="9">
        <f t="shared" si="405"/>
        <v>0</v>
      </c>
      <c r="AL89" s="75">
        <f t="shared" si="405"/>
        <v>0</v>
      </c>
      <c r="AM89" s="9">
        <f t="shared" ref="AM89:BF89" si="406">IF(AM36=0,0,IF(AM36&gt;0,_xlfn.MINIFS($AG36:$BF36,$AG36:$BF36,"&gt;0"),_xlfn.MAXIFS($AG36:$BF36,$AG36:$BF36,"&lt;0")))</f>
        <v>0</v>
      </c>
      <c r="AN89" s="9">
        <f t="shared" si="406"/>
        <v>0</v>
      </c>
      <c r="AO89" s="9">
        <f t="shared" si="406"/>
        <v>0</v>
      </c>
      <c r="AP89" s="9">
        <f t="shared" si="406"/>
        <v>0</v>
      </c>
      <c r="AQ89" s="75">
        <f t="shared" si="406"/>
        <v>0</v>
      </c>
      <c r="AR89" s="9">
        <f t="shared" si="406"/>
        <v>0</v>
      </c>
      <c r="AS89" s="9">
        <f t="shared" si="406"/>
        <v>0</v>
      </c>
      <c r="AT89" s="9">
        <f t="shared" si="406"/>
        <v>0</v>
      </c>
      <c r="AU89" s="9">
        <f t="shared" si="406"/>
        <v>0</v>
      </c>
      <c r="AV89" s="75">
        <f t="shared" si="406"/>
        <v>0</v>
      </c>
      <c r="AW89" s="9">
        <f t="shared" si="406"/>
        <v>0</v>
      </c>
      <c r="AX89" s="9">
        <f t="shared" si="406"/>
        <v>0</v>
      </c>
      <c r="AY89" s="9">
        <f t="shared" si="406"/>
        <v>0</v>
      </c>
      <c r="AZ89" s="9">
        <f t="shared" si="406"/>
        <v>0</v>
      </c>
      <c r="BA89" s="75">
        <f t="shared" si="406"/>
        <v>0</v>
      </c>
      <c r="BB89" s="9">
        <f t="shared" si="406"/>
        <v>0</v>
      </c>
      <c r="BC89" s="9">
        <f t="shared" si="406"/>
        <v>0</v>
      </c>
      <c r="BD89" s="9">
        <f t="shared" si="406"/>
        <v>0</v>
      </c>
      <c r="BE89" s="9">
        <f t="shared" si="406"/>
        <v>0</v>
      </c>
      <c r="BF89" s="76">
        <f t="shared" si="406"/>
        <v>0</v>
      </c>
      <c r="BG89" s="9">
        <f t="shared" si="314"/>
        <v>0</v>
      </c>
      <c r="BH89" s="9">
        <f t="shared" ref="BH89:CF89" si="407">IF(BH36=0,0,IF(BH36&gt;0,_xlfn.MINIFS($BG36:$CF36,$BG36:$CF36,"&gt;0"),_xlfn.MAXIFS($BG36:$CF36,$BG36:$CF36,"&lt;0")))</f>
        <v>0</v>
      </c>
      <c r="BI89" s="9">
        <f t="shared" si="407"/>
        <v>0</v>
      </c>
      <c r="BJ89" s="9">
        <f t="shared" si="407"/>
        <v>0</v>
      </c>
      <c r="BK89" s="9">
        <f t="shared" si="407"/>
        <v>0</v>
      </c>
      <c r="BL89" s="9">
        <f t="shared" si="407"/>
        <v>0</v>
      </c>
      <c r="BM89" s="9">
        <f t="shared" si="407"/>
        <v>0</v>
      </c>
      <c r="BN89" s="9">
        <f t="shared" si="407"/>
        <v>0</v>
      </c>
      <c r="BO89" s="9">
        <f t="shared" si="407"/>
        <v>0</v>
      </c>
      <c r="BP89" s="9">
        <f t="shared" si="407"/>
        <v>0</v>
      </c>
      <c r="BQ89" s="9">
        <f t="shared" si="407"/>
        <v>0</v>
      </c>
      <c r="BR89" s="9">
        <f t="shared" si="407"/>
        <v>0</v>
      </c>
      <c r="BS89" s="9">
        <f t="shared" si="407"/>
        <v>0</v>
      </c>
      <c r="BT89" s="9">
        <f t="shared" si="407"/>
        <v>0</v>
      </c>
      <c r="BU89" s="9">
        <f t="shared" si="407"/>
        <v>0</v>
      </c>
      <c r="BV89" s="9">
        <f t="shared" si="407"/>
        <v>0</v>
      </c>
      <c r="BW89" s="9">
        <f t="shared" si="407"/>
        <v>0</v>
      </c>
      <c r="BX89" s="9">
        <f t="shared" si="407"/>
        <v>0</v>
      </c>
      <c r="BY89" s="9">
        <f t="shared" si="407"/>
        <v>0</v>
      </c>
      <c r="BZ89" s="9">
        <f t="shared" si="407"/>
        <v>0</v>
      </c>
      <c r="CA89" s="9">
        <f t="shared" si="407"/>
        <v>0</v>
      </c>
      <c r="CB89" s="9">
        <f t="shared" si="407"/>
        <v>0</v>
      </c>
      <c r="CC89" s="9">
        <f t="shared" si="407"/>
        <v>0</v>
      </c>
      <c r="CD89" s="9">
        <f t="shared" si="407"/>
        <v>0</v>
      </c>
      <c r="CE89" s="9">
        <f t="shared" si="407"/>
        <v>0</v>
      </c>
      <c r="CF89" s="55">
        <f t="shared" si="407"/>
        <v>0</v>
      </c>
      <c r="CG89" s="54">
        <f>(AG89*Conversions!N$14+'Federal Appliances'!BG89*Conversions!N$15)/Conversions!$B$9</f>
        <v>0</v>
      </c>
      <c r="CH89" s="9">
        <f>(AH89*Conversions!O$14+'Federal Appliances'!BH89*Conversions!O$15)/Conversions!$B$9</f>
        <v>0</v>
      </c>
      <c r="CI89" s="9">
        <f>(AI89*Conversions!P$14+'Federal Appliances'!BI89*Conversions!P$15)/Conversions!$B$9</f>
        <v>0</v>
      </c>
      <c r="CJ89" s="9">
        <f>(AJ89*Conversions!Q$14+'Federal Appliances'!BJ89*Conversions!Q$15)/Conversions!$B$9</f>
        <v>0</v>
      </c>
      <c r="CK89" s="9">
        <f>(AK89*Conversions!R$14+'Federal Appliances'!BK89*Conversions!R$15)/Conversions!$B$9</f>
        <v>0</v>
      </c>
      <c r="CL89" s="9">
        <f>(AL89*Conversions!S$14+'Federal Appliances'!BL89*Conversions!S$15)/Conversions!$B$9</f>
        <v>0</v>
      </c>
      <c r="CM89" s="9">
        <f>(AM89*Conversions!T$14+'Federal Appliances'!BM89*Conversions!T$15)/Conversions!$B$9</f>
        <v>0</v>
      </c>
      <c r="CN89" s="9">
        <f>(AN89*Conversions!U$14+'Federal Appliances'!BN89*Conversions!U$15)/Conversions!$B$9</f>
        <v>0</v>
      </c>
      <c r="CO89" s="9">
        <f>(AO89*Conversions!V$14+'Federal Appliances'!BO89*Conversions!V$15)/Conversions!$B$9</f>
        <v>0</v>
      </c>
      <c r="CP89" s="9">
        <f>(AP89*Conversions!W$14+'Federal Appliances'!BP89*Conversions!W$15)/Conversions!$B$9</f>
        <v>0</v>
      </c>
      <c r="CQ89" s="9">
        <f>(AQ89*Conversions!X$14+'Federal Appliances'!BQ89*Conversions!X$15)/Conversions!$B$9</f>
        <v>0</v>
      </c>
      <c r="CR89" s="9">
        <f>(AR89*Conversions!Y$14+'Federal Appliances'!BR89*Conversions!Y$15)/Conversions!$B$9</f>
        <v>0</v>
      </c>
      <c r="CS89" s="9">
        <f>(AS89*Conversions!Z$14+'Federal Appliances'!BS89*Conversions!Z$15)/Conversions!$B$9</f>
        <v>0</v>
      </c>
      <c r="CT89" s="9">
        <f>(AT89*Conversions!AA$14+'Federal Appliances'!BT89*Conversions!AA$15)/Conversions!$B$9</f>
        <v>0</v>
      </c>
      <c r="CU89" s="9">
        <f>(AU89*Conversions!AB$14+'Federal Appliances'!BU89*Conversions!AB$15)/Conversions!$B$9</f>
        <v>0</v>
      </c>
      <c r="CV89" s="9">
        <f>(AV89*Conversions!AC$14+'Federal Appliances'!BV89*Conversions!AC$15)/Conversions!$B$9</f>
        <v>0</v>
      </c>
      <c r="CW89" s="9">
        <f>(AW89*Conversions!AD$14+'Federal Appliances'!BW89*Conversions!AD$15)/Conversions!$B$9</f>
        <v>0</v>
      </c>
      <c r="CX89" s="9">
        <f>(AX89*Conversions!AE$14+'Federal Appliances'!BX89*Conversions!AE$15)/Conversions!$B$9</f>
        <v>0</v>
      </c>
      <c r="CY89" s="9">
        <f>(AY89*Conversions!AF$14+'Federal Appliances'!BY89*Conversions!AF$15)/Conversions!$B$9</f>
        <v>0</v>
      </c>
      <c r="CZ89" s="9">
        <f>(AZ89*Conversions!AG$14+'Federal Appliances'!BZ89*Conversions!AG$15)/Conversions!$B$9</f>
        <v>0</v>
      </c>
      <c r="DA89" s="9">
        <f>(BA89*Conversions!AH$14+'Federal Appliances'!CA89*Conversions!AH$15)/Conversions!$B$9</f>
        <v>0</v>
      </c>
      <c r="DB89" s="9">
        <f>(BB89*Conversions!AI$14+'Federal Appliances'!CB89*Conversions!AI$15)/Conversions!$B$9</f>
        <v>0</v>
      </c>
      <c r="DC89" s="9">
        <f>(BC89*Conversions!AJ$14+'Federal Appliances'!CC89*Conversions!AJ$15)/Conversions!$B$9</f>
        <v>0</v>
      </c>
      <c r="DD89" s="9">
        <f>(BD89*Conversions!AK$14+'Federal Appliances'!CD89*Conversions!AK$15)/Conversions!$B$9</f>
        <v>0</v>
      </c>
      <c r="DE89" s="9">
        <f>(BE89*Conversions!AL$14+'Federal Appliances'!CE89*Conversions!AL$15)/Conversions!$B$9</f>
        <v>0</v>
      </c>
      <c r="DF89" s="55">
        <f>(BF89*Conversions!AM$14+'Federal Appliances'!CF89*Conversions!AM$15)/Conversions!$B$9</f>
        <v>0</v>
      </c>
    </row>
    <row r="90" spans="2:110">
      <c r="B90" t="str">
        <f t="shared" si="304"/>
        <v>Yes</v>
      </c>
      <c r="C90" t="s">
        <v>191</v>
      </c>
      <c r="D90" s="46">
        <f t="shared" si="304"/>
        <v>0.02</v>
      </c>
      <c r="E90">
        <f t="shared" ref="E90" si="408">E37</f>
        <v>2028</v>
      </c>
      <c r="F90" s="49">
        <v>6.1</v>
      </c>
      <c r="G90" s="51">
        <f t="shared" si="306"/>
        <v>2034.1</v>
      </c>
      <c r="H90" s="7">
        <v>3.4</v>
      </c>
      <c r="I90" s="7">
        <v>0</v>
      </c>
      <c r="J90" s="7">
        <v>0</v>
      </c>
      <c r="K90" s="7">
        <v>355</v>
      </c>
      <c r="L90" s="7">
        <v>0.4</v>
      </c>
      <c r="M90" s="7">
        <v>3.8</v>
      </c>
      <c r="N90" s="7">
        <v>0</v>
      </c>
      <c r="O90" s="7">
        <v>0</v>
      </c>
      <c r="P90" s="7">
        <v>374</v>
      </c>
      <c r="Q90" s="7">
        <v>0.4</v>
      </c>
      <c r="R90" s="7">
        <v>0.6</v>
      </c>
      <c r="S90" s="7">
        <v>0</v>
      </c>
      <c r="T90" s="7">
        <v>6.9</v>
      </c>
      <c r="U90" s="7">
        <v>0.21</v>
      </c>
      <c r="V90" s="7">
        <v>0.5</v>
      </c>
      <c r="W90" s="7">
        <v>7.9</v>
      </c>
      <c r="X90" s="7">
        <v>22.6</v>
      </c>
      <c r="Y90" s="45">
        <f t="shared" si="307"/>
        <v>5.1864495798319352E-3</v>
      </c>
      <c r="Z90" s="45">
        <f t="shared" si="308"/>
        <v>7.4584997194812059E-3</v>
      </c>
      <c r="AA90" s="46">
        <f t="shared" si="309"/>
        <v>7.9697986577181214E-3</v>
      </c>
      <c r="AB90" s="46">
        <f t="shared" si="297"/>
        <v>0</v>
      </c>
      <c r="AC90" s="46">
        <f t="shared" si="298"/>
        <v>0</v>
      </c>
      <c r="AD90" s="46">
        <f t="shared" si="299"/>
        <v>5.1097084460474899E-3</v>
      </c>
      <c r="AE90" s="46">
        <f t="shared" si="300"/>
        <v>3.4086067319982955E-3</v>
      </c>
      <c r="AF90" s="46">
        <f t="shared" si="310"/>
        <v>7.4626865671641807E-3</v>
      </c>
      <c r="AG90" s="74">
        <f t="shared" si="311"/>
        <v>0</v>
      </c>
      <c r="AH90" s="9">
        <f t="shared" ref="AH90:AL90" si="409">IF(AH37=0,0,IF(AH37&gt;0,_xlfn.MINIFS($AG37:$BF37,$AG37:$BF37,"&gt;0"),_xlfn.MAXIFS($AG37:$BF37,$AG37:$BF37,"&lt;0")))</f>
        <v>0</v>
      </c>
      <c r="AI90" s="9">
        <f t="shared" si="409"/>
        <v>0</v>
      </c>
      <c r="AJ90" s="9">
        <f t="shared" si="409"/>
        <v>12459016.393442623</v>
      </c>
      <c r="AK90" s="9">
        <f t="shared" si="409"/>
        <v>12459016.393442623</v>
      </c>
      <c r="AL90" s="75">
        <f t="shared" si="409"/>
        <v>12459016.393442623</v>
      </c>
      <c r="AM90" s="9">
        <f t="shared" ref="AM90:BF90" si="410">IF(AM37=0,0,IF(AM37&gt;0,_xlfn.MINIFS($AG37:$BF37,$AG37:$BF37,"&gt;0"),_xlfn.MAXIFS($AG37:$BF37,$AG37:$BF37,"&lt;0")))</f>
        <v>12459016.393442623</v>
      </c>
      <c r="AN90" s="9">
        <f t="shared" si="410"/>
        <v>12459016.393442623</v>
      </c>
      <c r="AO90" s="9">
        <f t="shared" si="410"/>
        <v>12459016.393442623</v>
      </c>
      <c r="AP90" s="9">
        <f t="shared" si="410"/>
        <v>12459016.393442623</v>
      </c>
      <c r="AQ90" s="75">
        <f t="shared" si="410"/>
        <v>12459016.393442623</v>
      </c>
      <c r="AR90" s="9">
        <f t="shared" si="410"/>
        <v>12459016.393442623</v>
      </c>
      <c r="AS90" s="9">
        <f t="shared" si="410"/>
        <v>12459016.393442623</v>
      </c>
      <c r="AT90" s="9">
        <f t="shared" si="410"/>
        <v>12459016.393442623</v>
      </c>
      <c r="AU90" s="9">
        <f t="shared" si="410"/>
        <v>12459016.393442623</v>
      </c>
      <c r="AV90" s="75">
        <f t="shared" si="410"/>
        <v>12459016.393442623</v>
      </c>
      <c r="AW90" s="9">
        <f t="shared" si="410"/>
        <v>12459016.393442623</v>
      </c>
      <c r="AX90" s="9">
        <f t="shared" si="410"/>
        <v>12459016.393442623</v>
      </c>
      <c r="AY90" s="9">
        <f t="shared" si="410"/>
        <v>12459016.393442623</v>
      </c>
      <c r="AZ90" s="9">
        <f t="shared" si="410"/>
        <v>12459016.393442623</v>
      </c>
      <c r="BA90" s="75">
        <f t="shared" si="410"/>
        <v>12459016.393442623</v>
      </c>
      <c r="BB90" s="9">
        <f t="shared" si="410"/>
        <v>12459016.393442623</v>
      </c>
      <c r="BC90" s="9">
        <f t="shared" si="410"/>
        <v>12459016.393442623</v>
      </c>
      <c r="BD90" s="9">
        <f t="shared" si="410"/>
        <v>12459016.393442623</v>
      </c>
      <c r="BE90" s="9">
        <f t="shared" si="410"/>
        <v>12459016.393442623</v>
      </c>
      <c r="BF90" s="76">
        <f t="shared" si="410"/>
        <v>12459016.393442623</v>
      </c>
      <c r="BG90" s="9">
        <f t="shared" si="314"/>
        <v>0</v>
      </c>
      <c r="BH90" s="9">
        <f t="shared" ref="BH90:CF90" si="411">IF(BH37=0,0,IF(BH37&gt;0,_xlfn.MINIFS($BG37:$CF37,$BG37:$CF37,"&gt;0"),_xlfn.MAXIFS($BG37:$CF37,$BG37:$CF37,"&lt;0")))</f>
        <v>0</v>
      </c>
      <c r="BI90" s="9">
        <f t="shared" si="411"/>
        <v>0</v>
      </c>
      <c r="BJ90" s="9">
        <f t="shared" si="411"/>
        <v>0</v>
      </c>
      <c r="BK90" s="9">
        <f t="shared" si="411"/>
        <v>0</v>
      </c>
      <c r="BL90" s="9">
        <f t="shared" si="411"/>
        <v>0</v>
      </c>
      <c r="BM90" s="9">
        <f t="shared" si="411"/>
        <v>0</v>
      </c>
      <c r="BN90" s="9">
        <f t="shared" si="411"/>
        <v>0</v>
      </c>
      <c r="BO90" s="9">
        <f t="shared" si="411"/>
        <v>0</v>
      </c>
      <c r="BP90" s="9">
        <f t="shared" si="411"/>
        <v>0</v>
      </c>
      <c r="BQ90" s="9">
        <f t="shared" si="411"/>
        <v>0</v>
      </c>
      <c r="BR90" s="9">
        <f t="shared" si="411"/>
        <v>0</v>
      </c>
      <c r="BS90" s="9">
        <f t="shared" si="411"/>
        <v>0</v>
      </c>
      <c r="BT90" s="9">
        <f t="shared" si="411"/>
        <v>0</v>
      </c>
      <c r="BU90" s="9">
        <f t="shared" si="411"/>
        <v>0</v>
      </c>
      <c r="BV90" s="9">
        <f t="shared" si="411"/>
        <v>0</v>
      </c>
      <c r="BW90" s="9">
        <f t="shared" si="411"/>
        <v>0</v>
      </c>
      <c r="BX90" s="9">
        <f t="shared" si="411"/>
        <v>0</v>
      </c>
      <c r="BY90" s="9">
        <f t="shared" si="411"/>
        <v>0</v>
      </c>
      <c r="BZ90" s="9">
        <f t="shared" si="411"/>
        <v>0</v>
      </c>
      <c r="CA90" s="9">
        <f t="shared" si="411"/>
        <v>0</v>
      </c>
      <c r="CB90" s="9">
        <f t="shared" si="411"/>
        <v>0</v>
      </c>
      <c r="CC90" s="9">
        <f t="shared" si="411"/>
        <v>0</v>
      </c>
      <c r="CD90" s="9">
        <f t="shared" si="411"/>
        <v>0</v>
      </c>
      <c r="CE90" s="9">
        <f t="shared" si="411"/>
        <v>0</v>
      </c>
      <c r="CF90" s="55">
        <f t="shared" si="411"/>
        <v>0</v>
      </c>
      <c r="CG90" s="54">
        <f>(AG90*Conversions!N$14+'Federal Appliances'!BG90*Conversions!N$15)/Conversions!$B$9</f>
        <v>0</v>
      </c>
      <c r="CH90" s="9">
        <f>(AH90*Conversions!O$14+'Federal Appliances'!BH90*Conversions!O$15)/Conversions!$B$9</f>
        <v>0</v>
      </c>
      <c r="CI90" s="9">
        <f>(AI90*Conversions!P$14+'Federal Appliances'!BI90*Conversions!P$15)/Conversions!$B$9</f>
        <v>0</v>
      </c>
      <c r="CJ90" s="9">
        <f>(AJ90*Conversions!Q$14+'Federal Appliances'!BJ90*Conversions!Q$15)/Conversions!$B$9</f>
        <v>6722.2535211267586</v>
      </c>
      <c r="CK90" s="9">
        <f>(AK90*Conversions!R$14+'Federal Appliances'!BK90*Conversions!R$15)/Conversions!$B$9</f>
        <v>6572.3943661971807</v>
      </c>
      <c r="CL90" s="9">
        <f>(AL90*Conversions!S$14+'Federal Appliances'!BL90*Conversions!S$15)/Conversions!$B$9</f>
        <v>6422.5352112676055</v>
      </c>
      <c r="CM90" s="9">
        <f>(AM90*Conversions!T$14+'Federal Appliances'!BM90*Conversions!T$15)/Conversions!$B$9</f>
        <v>6208.4507042253517</v>
      </c>
      <c r="CN90" s="9">
        <f>(AN90*Conversions!U$14+'Federal Appliances'!BN90*Conversions!U$15)/Conversions!$B$9</f>
        <v>5994.3661971830979</v>
      </c>
      <c r="CO90" s="9">
        <f>(AO90*Conversions!V$14+'Federal Appliances'!BO90*Conversions!V$15)/Conversions!$B$9</f>
        <v>5780.2816901408441</v>
      </c>
      <c r="CP90" s="9">
        <f>(AP90*Conversions!W$14+'Federal Appliances'!BP90*Conversions!W$15)/Conversions!$B$9</f>
        <v>5566.1971830985904</v>
      </c>
      <c r="CQ90" s="9">
        <f>(AQ90*Conversions!X$14+'Federal Appliances'!BQ90*Conversions!X$15)/Conversions!$B$9</f>
        <v>5352.1126760563366</v>
      </c>
      <c r="CR90" s="9">
        <f>(AR90*Conversions!Y$14+'Federal Appliances'!BR90*Conversions!Y$15)/Conversions!$B$9</f>
        <v>5138.0281690140828</v>
      </c>
      <c r="CS90" s="9">
        <f>(AS90*Conversions!Z$14+'Federal Appliances'!BS90*Conversions!Z$15)/Conversions!$B$9</f>
        <v>4923.943661971829</v>
      </c>
      <c r="CT90" s="9">
        <f>(AT90*Conversions!AA$14+'Federal Appliances'!BT90*Conversions!AA$15)/Conversions!$B$9</f>
        <v>4709.8591549295752</v>
      </c>
      <c r="CU90" s="9">
        <f>(AU90*Conversions!AB$14+'Federal Appliances'!BU90*Conversions!AB$15)/Conversions!$B$9</f>
        <v>4495.7746478873214</v>
      </c>
      <c r="CV90" s="9">
        <f>(AV90*Conversions!AC$14+'Federal Appliances'!BV90*Conversions!AC$15)/Conversions!$B$9</f>
        <v>4281.6901408450676</v>
      </c>
      <c r="CW90" s="9">
        <f>(AW90*Conversions!AD$14+'Federal Appliances'!BW90*Conversions!AD$15)/Conversions!$B$9</f>
        <v>4067.6056338028138</v>
      </c>
      <c r="CX90" s="9">
        <f>(AX90*Conversions!AE$14+'Federal Appliances'!BX90*Conversions!AE$15)/Conversions!$B$9</f>
        <v>3853.52112676056</v>
      </c>
      <c r="CY90" s="9">
        <f>(AY90*Conversions!AF$14+'Federal Appliances'!BY90*Conversions!AF$15)/Conversions!$B$9</f>
        <v>3639.4366197183062</v>
      </c>
      <c r="CZ90" s="9">
        <f>(AZ90*Conversions!AG$14+'Federal Appliances'!BZ90*Conversions!AG$15)/Conversions!$B$9</f>
        <v>3425.3521126760525</v>
      </c>
      <c r="DA90" s="9">
        <f>(BA90*Conversions!AH$14+'Federal Appliances'!CA90*Conversions!AH$15)/Conversions!$B$9</f>
        <v>3211.2676056337987</v>
      </c>
      <c r="DB90" s="9">
        <f>(BB90*Conversions!AI$14+'Federal Appliances'!CB90*Conversions!AI$15)/Conversions!$B$9</f>
        <v>2997.1830985915453</v>
      </c>
      <c r="DC90" s="9">
        <f>(BC90*Conversions!AJ$14+'Federal Appliances'!CC90*Conversions!AJ$15)/Conversions!$B$9</f>
        <v>2783.0985915492915</v>
      </c>
      <c r="DD90" s="9">
        <f>(BD90*Conversions!AK$14+'Federal Appliances'!CD90*Conversions!AK$15)/Conversions!$B$9</f>
        <v>2569.0140845070382</v>
      </c>
      <c r="DE90" s="9">
        <f>(BE90*Conversions!AL$14+'Federal Appliances'!CE90*Conversions!AL$15)/Conversions!$B$9</f>
        <v>2354.9295774647849</v>
      </c>
      <c r="DF90" s="55">
        <f>(BF90*Conversions!AM$14+'Federal Appliances'!CF90*Conversions!AM$15)/Conversions!$B$9</f>
        <v>2140.8450704225347</v>
      </c>
    </row>
    <row r="91" spans="2:110">
      <c r="B91" t="str">
        <f t="shared" si="304"/>
        <v>Yes</v>
      </c>
      <c r="C91" t="s">
        <v>192</v>
      </c>
      <c r="D91" s="46">
        <f t="shared" si="304"/>
        <v>0.02</v>
      </c>
      <c r="E91">
        <f t="shared" ref="E91" si="412">E38</f>
        <v>2028</v>
      </c>
      <c r="F91" s="49">
        <v>13</v>
      </c>
      <c r="G91" s="51">
        <f t="shared" si="306"/>
        <v>2041</v>
      </c>
      <c r="H91" s="7">
        <v>59.8</v>
      </c>
      <c r="I91" s="7">
        <v>121.8</v>
      </c>
      <c r="J91" s="7">
        <v>0</v>
      </c>
      <c r="K91" s="47">
        <v>9151</v>
      </c>
      <c r="L91" s="7">
        <v>5.9</v>
      </c>
      <c r="M91" s="7">
        <v>103.7</v>
      </c>
      <c r="N91" s="7">
        <v>220.5</v>
      </c>
      <c r="O91" s="7">
        <v>0</v>
      </c>
      <c r="P91" s="47">
        <v>15628</v>
      </c>
      <c r="Q91" s="7">
        <v>10.199999999999999</v>
      </c>
      <c r="R91" s="7">
        <v>18.600000000000001</v>
      </c>
      <c r="S91" s="7">
        <v>0</v>
      </c>
      <c r="T91" s="7">
        <v>259.89999999999998</v>
      </c>
      <c r="U91" s="7">
        <v>4.9000000000000004</v>
      </c>
      <c r="V91" s="7">
        <v>8.5</v>
      </c>
      <c r="W91" s="7">
        <v>361</v>
      </c>
      <c r="X91" s="7">
        <v>697.7</v>
      </c>
      <c r="Y91" s="45">
        <f t="shared" si="307"/>
        <v>0.23700105042016817</v>
      </c>
      <c r="Z91" s="45">
        <f t="shared" si="308"/>
        <v>0.23025642718062111</v>
      </c>
      <c r="AA91" s="46">
        <f t="shared" si="309"/>
        <v>0.2174916107382551</v>
      </c>
      <c r="AB91" s="46">
        <f t="shared" si="297"/>
        <v>0.24153795596450869</v>
      </c>
      <c r="AC91" s="46">
        <f t="shared" si="298"/>
        <v>0</v>
      </c>
      <c r="AD91" s="46">
        <f t="shared" si="299"/>
        <v>0.21351476897013416</v>
      </c>
      <c r="AE91" s="46">
        <f t="shared" si="300"/>
        <v>8.6919471665956524E-2</v>
      </c>
      <c r="AF91" s="46">
        <f t="shared" si="310"/>
        <v>0.23134328358208964</v>
      </c>
      <c r="AG91" s="74">
        <f t="shared" si="311"/>
        <v>0</v>
      </c>
      <c r="AH91" s="9">
        <f t="shared" ref="AH91:AL91" si="413">IF(AH38=0,0,IF(AH38&gt;0,_xlfn.MINIFS($AG38:$BF38,$AG38:$BF38,"&gt;0"),_xlfn.MAXIFS($AG38:$BF38,$AG38:$BF38,"&lt;0")))</f>
        <v>0</v>
      </c>
      <c r="AI91" s="9">
        <f t="shared" si="413"/>
        <v>0</v>
      </c>
      <c r="AJ91" s="9">
        <f t="shared" si="413"/>
        <v>159538461.53846157</v>
      </c>
      <c r="AK91" s="9">
        <f t="shared" si="413"/>
        <v>159538461.53846157</v>
      </c>
      <c r="AL91" s="75">
        <f t="shared" si="413"/>
        <v>159538461.53846157</v>
      </c>
      <c r="AM91" s="9">
        <f t="shared" ref="AM91:BF91" si="414">IF(AM38=0,0,IF(AM38&gt;0,_xlfn.MINIFS($AG38:$BF38,$AG38:$BF38,"&gt;0"),_xlfn.MAXIFS($AG38:$BF38,$AG38:$BF38,"&lt;0")))</f>
        <v>159538461.53846157</v>
      </c>
      <c r="AN91" s="9">
        <f t="shared" si="414"/>
        <v>159538461.53846157</v>
      </c>
      <c r="AO91" s="9">
        <f t="shared" si="414"/>
        <v>159538461.53846157</v>
      </c>
      <c r="AP91" s="9">
        <f t="shared" si="414"/>
        <v>159538461.53846157</v>
      </c>
      <c r="AQ91" s="75">
        <f t="shared" si="414"/>
        <v>159538461.53846157</v>
      </c>
      <c r="AR91" s="9">
        <f t="shared" si="414"/>
        <v>159538461.53846157</v>
      </c>
      <c r="AS91" s="9">
        <f t="shared" si="414"/>
        <v>159538461.53846157</v>
      </c>
      <c r="AT91" s="9">
        <f t="shared" si="414"/>
        <v>159538461.53846157</v>
      </c>
      <c r="AU91" s="9">
        <f t="shared" si="414"/>
        <v>159538461.53846157</v>
      </c>
      <c r="AV91" s="75">
        <f t="shared" si="414"/>
        <v>159538461.53846157</v>
      </c>
      <c r="AW91" s="9">
        <f t="shared" si="414"/>
        <v>159538461.53846157</v>
      </c>
      <c r="AX91" s="9">
        <f t="shared" si="414"/>
        <v>159538461.53846157</v>
      </c>
      <c r="AY91" s="9">
        <f t="shared" si="414"/>
        <v>159538461.53846157</v>
      </c>
      <c r="AZ91" s="9">
        <f t="shared" si="414"/>
        <v>159538461.53846157</v>
      </c>
      <c r="BA91" s="75">
        <f t="shared" si="414"/>
        <v>159538461.53846157</v>
      </c>
      <c r="BB91" s="9">
        <f t="shared" si="414"/>
        <v>159538461.53846157</v>
      </c>
      <c r="BC91" s="9">
        <f t="shared" si="414"/>
        <v>159538461.53846157</v>
      </c>
      <c r="BD91" s="9">
        <f t="shared" si="414"/>
        <v>159538461.53846157</v>
      </c>
      <c r="BE91" s="9">
        <f t="shared" si="414"/>
        <v>159538461.53846157</v>
      </c>
      <c r="BF91" s="76">
        <f t="shared" si="414"/>
        <v>159538461.53846157</v>
      </c>
      <c r="BG91" s="9">
        <f t="shared" si="314"/>
        <v>0</v>
      </c>
      <c r="BH91" s="9">
        <f t="shared" ref="BH91:CF91" si="415">IF(BH38=0,0,IF(BH38&gt;0,_xlfn.MINIFS($BG38:$CF38,$BG38:$CF38,"&gt;0"),_xlfn.MAXIFS($BG38:$CF38,$BG38:$CF38,"&lt;0")))</f>
        <v>0</v>
      </c>
      <c r="BI91" s="9">
        <f t="shared" si="415"/>
        <v>0</v>
      </c>
      <c r="BJ91" s="9">
        <f t="shared" si="415"/>
        <v>339230.76923076925</v>
      </c>
      <c r="BK91" s="9">
        <f t="shared" si="415"/>
        <v>339230.76923076925</v>
      </c>
      <c r="BL91" s="9">
        <f t="shared" si="415"/>
        <v>339230.76923076925</v>
      </c>
      <c r="BM91" s="9">
        <f t="shared" si="415"/>
        <v>339230.76923076925</v>
      </c>
      <c r="BN91" s="9">
        <f t="shared" si="415"/>
        <v>339230.76923076925</v>
      </c>
      <c r="BO91" s="9">
        <f t="shared" si="415"/>
        <v>339230.76923076925</v>
      </c>
      <c r="BP91" s="9">
        <f t="shared" si="415"/>
        <v>339230.76923076925</v>
      </c>
      <c r="BQ91" s="9">
        <f t="shared" si="415"/>
        <v>339230.76923076925</v>
      </c>
      <c r="BR91" s="9">
        <f t="shared" si="415"/>
        <v>339230.76923076925</v>
      </c>
      <c r="BS91" s="9">
        <f t="shared" si="415"/>
        <v>339230.76923076925</v>
      </c>
      <c r="BT91" s="9">
        <f t="shared" si="415"/>
        <v>339230.76923076925</v>
      </c>
      <c r="BU91" s="9">
        <f t="shared" si="415"/>
        <v>339230.76923076925</v>
      </c>
      <c r="BV91" s="9">
        <f t="shared" si="415"/>
        <v>339230.76923076925</v>
      </c>
      <c r="BW91" s="9">
        <f t="shared" si="415"/>
        <v>339230.76923076925</v>
      </c>
      <c r="BX91" s="9">
        <f t="shared" si="415"/>
        <v>339230.76923076925</v>
      </c>
      <c r="BY91" s="9">
        <f t="shared" si="415"/>
        <v>339230.76923076925</v>
      </c>
      <c r="BZ91" s="9">
        <f t="shared" si="415"/>
        <v>339230.76923076925</v>
      </c>
      <c r="CA91" s="9">
        <f t="shared" si="415"/>
        <v>339230.76923076925</v>
      </c>
      <c r="CB91" s="9">
        <f t="shared" si="415"/>
        <v>339230.76923076925</v>
      </c>
      <c r="CC91" s="9">
        <f t="shared" si="415"/>
        <v>339230.76923076925</v>
      </c>
      <c r="CD91" s="9">
        <f t="shared" si="415"/>
        <v>339230.76923076925</v>
      </c>
      <c r="CE91" s="9">
        <f t="shared" si="415"/>
        <v>339230.76923076925</v>
      </c>
      <c r="CF91" s="55">
        <f t="shared" si="415"/>
        <v>339230.76923076925</v>
      </c>
      <c r="CG91" s="54">
        <f>(AG91*Conversions!N$14+'Federal Appliances'!BG91*Conversions!N$15)/Conversions!$B$9</f>
        <v>0</v>
      </c>
      <c r="CH91" s="9">
        <f>(AH91*Conversions!O$14+'Federal Appliances'!BH91*Conversions!O$15)/Conversions!$B$9</f>
        <v>0</v>
      </c>
      <c r="CI91" s="9">
        <f>(AI91*Conversions!P$14+'Federal Appliances'!BI91*Conversions!P$15)/Conversions!$B$9</f>
        <v>0</v>
      </c>
      <c r="CJ91" s="9">
        <f>(AJ91*Conversions!Q$14+'Federal Appliances'!BJ91*Conversions!Q$15)/Conversions!$B$9</f>
        <v>105923.86457204766</v>
      </c>
      <c r="CK91" s="9">
        <f>(AK91*Conversions!R$14+'Federal Appliances'!BK91*Conversions!R$15)/Conversions!$B$9</f>
        <v>104004.90899241601</v>
      </c>
      <c r="CL91" s="9">
        <f>(AL91*Conversions!S$14+'Federal Appliances'!BL91*Conversions!S$15)/Conversions!$B$9</f>
        <v>102085.95341278441</v>
      </c>
      <c r="CM91" s="9">
        <f>(AM91*Conversions!T$14+'Federal Appliances'!BM91*Conversions!T$15)/Conversions!$B$9</f>
        <v>99344.588299024923</v>
      </c>
      <c r="CN91" s="9">
        <f>(AN91*Conversions!U$14+'Federal Appliances'!BN91*Conversions!U$15)/Conversions!$B$9</f>
        <v>96603.223185265437</v>
      </c>
      <c r="CO91" s="9">
        <f>(AO91*Conversions!V$14+'Federal Appliances'!BO91*Conversions!V$15)/Conversions!$B$9</f>
        <v>93861.858071505965</v>
      </c>
      <c r="CP91" s="9">
        <f>(AP91*Conversions!W$14+'Federal Appliances'!BP91*Conversions!W$15)/Conversions!$B$9</f>
        <v>91120.492957746479</v>
      </c>
      <c r="CQ91" s="9">
        <f>(AQ91*Conversions!X$14+'Federal Appliances'!BQ91*Conversions!X$15)/Conversions!$B$9</f>
        <v>88379.127843986993</v>
      </c>
      <c r="CR91" s="9">
        <f>(AR91*Conversions!Y$14+'Federal Appliances'!BR91*Conversions!Y$15)/Conversions!$B$9</f>
        <v>85637.762730227507</v>
      </c>
      <c r="CS91" s="9">
        <f>(AS91*Conversions!Z$14+'Federal Appliances'!BS91*Conversions!Z$15)/Conversions!$B$9</f>
        <v>82896.397616468006</v>
      </c>
      <c r="CT91" s="9">
        <f>(AT91*Conversions!AA$14+'Federal Appliances'!BT91*Conversions!AA$15)/Conversions!$B$9</f>
        <v>80155.032502708535</v>
      </c>
      <c r="CU91" s="9">
        <f>(AU91*Conversions!AB$14+'Federal Appliances'!BU91*Conversions!AB$15)/Conversions!$B$9</f>
        <v>77413.667388949048</v>
      </c>
      <c r="CV91" s="9">
        <f>(AV91*Conversions!AC$14+'Federal Appliances'!BV91*Conversions!AC$15)/Conversions!$B$9</f>
        <v>74672.302275189577</v>
      </c>
      <c r="CW91" s="9">
        <f>(AW91*Conversions!AD$14+'Federal Appliances'!BW91*Conversions!AD$15)/Conversions!$B$9</f>
        <v>71930.937161430091</v>
      </c>
      <c r="CX91" s="9">
        <f>(AX91*Conversions!AE$14+'Federal Appliances'!BX91*Conversions!AE$15)/Conversions!$B$9</f>
        <v>69189.572047670605</v>
      </c>
      <c r="CY91" s="9">
        <f>(AY91*Conversions!AF$14+'Federal Appliances'!BY91*Conversions!AF$15)/Conversions!$B$9</f>
        <v>66448.206933911119</v>
      </c>
      <c r="CZ91" s="9">
        <f>(AZ91*Conversions!AG$14+'Federal Appliances'!BZ91*Conversions!AG$15)/Conversions!$B$9</f>
        <v>63706.841820151632</v>
      </c>
      <c r="DA91" s="9">
        <f>(BA91*Conversions!AH$14+'Federal Appliances'!CA91*Conversions!AH$15)/Conversions!$B$9</f>
        <v>60965.476706392154</v>
      </c>
      <c r="DB91" s="9">
        <f>(BB91*Conversions!AI$14+'Federal Appliances'!CB91*Conversions!AI$15)/Conversions!$B$9</f>
        <v>58224.111592632675</v>
      </c>
      <c r="DC91" s="9">
        <f>(BC91*Conversions!AJ$14+'Federal Appliances'!CC91*Conversions!AJ$15)/Conversions!$B$9</f>
        <v>55482.746478873196</v>
      </c>
      <c r="DD91" s="9">
        <f>(BD91*Conversions!AK$14+'Federal Appliances'!CD91*Conversions!AK$15)/Conversions!$B$9</f>
        <v>52741.38136511371</v>
      </c>
      <c r="DE91" s="9">
        <f>(BE91*Conversions!AL$14+'Federal Appliances'!CE91*Conversions!AL$15)/Conversions!$B$9</f>
        <v>50000.016251354231</v>
      </c>
      <c r="DF91" s="55">
        <f>(BF91*Conversions!AM$14+'Federal Appliances'!CF91*Conversions!AM$15)/Conversions!$B$9</f>
        <v>47258.651137594803</v>
      </c>
    </row>
    <row r="92" spans="2:110">
      <c r="B92" t="str">
        <f t="shared" si="304"/>
        <v>Yes</v>
      </c>
      <c r="C92" t="s">
        <v>193</v>
      </c>
      <c r="D92" s="46">
        <f t="shared" si="304"/>
        <v>2.1000000000000001E-2</v>
      </c>
      <c r="E92">
        <f t="shared" ref="E92" si="416">E39</f>
        <v>2031</v>
      </c>
      <c r="F92" s="49">
        <v>12.9</v>
      </c>
      <c r="G92" s="51">
        <f t="shared" si="306"/>
        <v>2043.9</v>
      </c>
      <c r="H92" s="7">
        <v>1.9</v>
      </c>
      <c r="I92" s="7">
        <v>0</v>
      </c>
      <c r="J92" s="7">
        <v>0</v>
      </c>
      <c r="K92" s="7">
        <v>126</v>
      </c>
      <c r="L92" s="7">
        <v>0.3</v>
      </c>
      <c r="M92" s="7">
        <v>5.6</v>
      </c>
      <c r="N92" s="7">
        <v>0</v>
      </c>
      <c r="O92" s="7">
        <v>0</v>
      </c>
      <c r="P92" s="7">
        <v>352</v>
      </c>
      <c r="Q92" s="7">
        <v>0.7</v>
      </c>
      <c r="R92" s="7">
        <v>0.7</v>
      </c>
      <c r="S92" s="7">
        <v>0</v>
      </c>
      <c r="T92" s="7">
        <v>4.8</v>
      </c>
      <c r="U92" s="7">
        <v>0</v>
      </c>
      <c r="V92" s="7">
        <v>0</v>
      </c>
      <c r="W92" s="7">
        <v>7.3</v>
      </c>
      <c r="X92" s="7">
        <v>22.2</v>
      </c>
      <c r="Y92" s="45">
        <f t="shared" si="307"/>
        <v>4.7925420168067247E-3</v>
      </c>
      <c r="Z92" s="45">
        <f t="shared" si="308"/>
        <v>7.3264908748886179E-3</v>
      </c>
      <c r="AA92" s="46">
        <f t="shared" si="309"/>
        <v>1.1744966442953022E-2</v>
      </c>
      <c r="AB92" s="46">
        <f t="shared" si="297"/>
        <v>0</v>
      </c>
      <c r="AC92" s="46">
        <f t="shared" si="298"/>
        <v>0</v>
      </c>
      <c r="AD92" s="46">
        <f t="shared" si="299"/>
        <v>4.8091373609858729E-3</v>
      </c>
      <c r="AE92" s="46">
        <f t="shared" si="300"/>
        <v>5.9650617809970169E-3</v>
      </c>
      <c r="AF92" s="46">
        <f t="shared" si="310"/>
        <v>8.7064676616915443E-3</v>
      </c>
      <c r="AG92" s="74">
        <f t="shared" si="311"/>
        <v>0</v>
      </c>
      <c r="AH92" s="9">
        <f t="shared" ref="AH92:AL92" si="417">IF(AH39=0,0,IF(AH39&gt;0,_xlfn.MINIFS($AG39:$BF39,$AG39:$BF39,"&gt;0"),_xlfn.MAXIFS($AG39:$BF39,$AG39:$BF39,"&lt;0")))</f>
        <v>0</v>
      </c>
      <c r="AI92" s="9">
        <f t="shared" si="417"/>
        <v>0</v>
      </c>
      <c r="AJ92" s="9">
        <f t="shared" si="417"/>
        <v>0</v>
      </c>
      <c r="AK92" s="9">
        <f t="shared" si="417"/>
        <v>0</v>
      </c>
      <c r="AL92" s="75">
        <f t="shared" si="417"/>
        <v>0</v>
      </c>
      <c r="AM92" s="9">
        <f t="shared" ref="AM92:BF92" si="418">IF(AM39=0,0,IF(AM39&gt;0,_xlfn.MINIFS($AG39:$BF39,$AG39:$BF39,"&gt;0"),_xlfn.MAXIFS($AG39:$BF39,$AG39:$BF39,"&lt;0")))</f>
        <v>9116279.0697674416</v>
      </c>
      <c r="AN92" s="9">
        <f t="shared" si="418"/>
        <v>9116279.0697674416</v>
      </c>
      <c r="AO92" s="9">
        <f t="shared" si="418"/>
        <v>9116279.0697674416</v>
      </c>
      <c r="AP92" s="9">
        <f t="shared" si="418"/>
        <v>9116279.0697674416</v>
      </c>
      <c r="AQ92" s="75">
        <f t="shared" si="418"/>
        <v>9116279.0697674416</v>
      </c>
      <c r="AR92" s="9">
        <f t="shared" si="418"/>
        <v>9116279.0697674416</v>
      </c>
      <c r="AS92" s="9">
        <f t="shared" si="418"/>
        <v>9116279.0697674416</v>
      </c>
      <c r="AT92" s="9">
        <f t="shared" si="418"/>
        <v>9116279.0697674416</v>
      </c>
      <c r="AU92" s="9">
        <f t="shared" si="418"/>
        <v>9116279.0697674416</v>
      </c>
      <c r="AV92" s="75">
        <f t="shared" si="418"/>
        <v>9116279.0697674416</v>
      </c>
      <c r="AW92" s="9">
        <f t="shared" si="418"/>
        <v>9116279.0697674416</v>
      </c>
      <c r="AX92" s="9">
        <f t="shared" si="418"/>
        <v>9116279.0697674416</v>
      </c>
      <c r="AY92" s="9">
        <f t="shared" si="418"/>
        <v>9116279.0697674416</v>
      </c>
      <c r="AZ92" s="9">
        <f t="shared" si="418"/>
        <v>9116279.0697674416</v>
      </c>
      <c r="BA92" s="75">
        <f t="shared" si="418"/>
        <v>9116279.0697674416</v>
      </c>
      <c r="BB92" s="9">
        <f t="shared" si="418"/>
        <v>9116279.0697674416</v>
      </c>
      <c r="BC92" s="9">
        <f t="shared" si="418"/>
        <v>9116279.0697674416</v>
      </c>
      <c r="BD92" s="9">
        <f t="shared" si="418"/>
        <v>9116279.0697674416</v>
      </c>
      <c r="BE92" s="9">
        <f t="shared" si="418"/>
        <v>9116279.0697674416</v>
      </c>
      <c r="BF92" s="76">
        <f t="shared" si="418"/>
        <v>9116279.0697674416</v>
      </c>
      <c r="BG92" s="9">
        <f t="shared" si="314"/>
        <v>0</v>
      </c>
      <c r="BH92" s="9">
        <f t="shared" ref="BH92:CF92" si="419">IF(BH39=0,0,IF(BH39&gt;0,_xlfn.MINIFS($BG39:$CF39,$BG39:$CF39,"&gt;0"),_xlfn.MAXIFS($BG39:$CF39,$BG39:$CF39,"&lt;0")))</f>
        <v>0</v>
      </c>
      <c r="BI92" s="9">
        <f t="shared" si="419"/>
        <v>0</v>
      </c>
      <c r="BJ92" s="9">
        <f t="shared" si="419"/>
        <v>0</v>
      </c>
      <c r="BK92" s="9">
        <f t="shared" si="419"/>
        <v>0</v>
      </c>
      <c r="BL92" s="9">
        <f t="shared" si="419"/>
        <v>0</v>
      </c>
      <c r="BM92" s="9">
        <f t="shared" si="419"/>
        <v>0</v>
      </c>
      <c r="BN92" s="9">
        <f t="shared" si="419"/>
        <v>0</v>
      </c>
      <c r="BO92" s="9">
        <f t="shared" si="419"/>
        <v>0</v>
      </c>
      <c r="BP92" s="9">
        <f t="shared" si="419"/>
        <v>0</v>
      </c>
      <c r="BQ92" s="9">
        <f t="shared" si="419"/>
        <v>0</v>
      </c>
      <c r="BR92" s="9">
        <f t="shared" si="419"/>
        <v>0</v>
      </c>
      <c r="BS92" s="9">
        <f t="shared" si="419"/>
        <v>0</v>
      </c>
      <c r="BT92" s="9">
        <f t="shared" si="419"/>
        <v>0</v>
      </c>
      <c r="BU92" s="9">
        <f t="shared" si="419"/>
        <v>0</v>
      </c>
      <c r="BV92" s="9">
        <f t="shared" si="419"/>
        <v>0</v>
      </c>
      <c r="BW92" s="9">
        <f t="shared" si="419"/>
        <v>0</v>
      </c>
      <c r="BX92" s="9">
        <f t="shared" si="419"/>
        <v>0</v>
      </c>
      <c r="BY92" s="9">
        <f t="shared" si="419"/>
        <v>0</v>
      </c>
      <c r="BZ92" s="9">
        <f t="shared" si="419"/>
        <v>0</v>
      </c>
      <c r="CA92" s="9">
        <f t="shared" si="419"/>
        <v>0</v>
      </c>
      <c r="CB92" s="9">
        <f t="shared" si="419"/>
        <v>0</v>
      </c>
      <c r="CC92" s="9">
        <f t="shared" si="419"/>
        <v>0</v>
      </c>
      <c r="CD92" s="9">
        <f t="shared" si="419"/>
        <v>0</v>
      </c>
      <c r="CE92" s="9">
        <f t="shared" si="419"/>
        <v>0</v>
      </c>
      <c r="CF92" s="55">
        <f t="shared" si="419"/>
        <v>0</v>
      </c>
      <c r="CG92" s="54">
        <f>(AG92*Conversions!N$14+'Federal Appliances'!BG92*Conversions!N$15)/Conversions!$B$9</f>
        <v>0</v>
      </c>
      <c r="CH92" s="9">
        <f>(AH92*Conversions!O$14+'Federal Appliances'!BH92*Conversions!O$15)/Conversions!$B$9</f>
        <v>0</v>
      </c>
      <c r="CI92" s="9">
        <f>(AI92*Conversions!P$14+'Federal Appliances'!BI92*Conversions!P$15)/Conversions!$B$9</f>
        <v>0</v>
      </c>
      <c r="CJ92" s="9">
        <f>(AJ92*Conversions!Q$14+'Federal Appliances'!BJ92*Conversions!Q$15)/Conversions!$B$9</f>
        <v>0</v>
      </c>
      <c r="CK92" s="9">
        <f>(AK92*Conversions!R$14+'Federal Appliances'!BK92*Conversions!R$15)/Conversions!$B$9</f>
        <v>0</v>
      </c>
      <c r="CL92" s="9">
        <f>(AL92*Conversions!S$14+'Federal Appliances'!BL92*Conversions!S$15)/Conversions!$B$9</f>
        <v>0</v>
      </c>
      <c r="CM92" s="9">
        <f>(AM92*Conversions!T$14+'Federal Appliances'!BM92*Conversions!T$15)/Conversions!$B$9</f>
        <v>4542.7317392728455</v>
      </c>
      <c r="CN92" s="9">
        <f>(AN92*Conversions!U$14+'Federal Appliances'!BN92*Conversions!U$15)/Conversions!$B$9</f>
        <v>4386.0858172289545</v>
      </c>
      <c r="CO92" s="9">
        <f>(AO92*Conversions!V$14+'Federal Appliances'!BO92*Conversions!V$15)/Conversions!$B$9</f>
        <v>4229.4398951850626</v>
      </c>
      <c r="CP92" s="9">
        <f>(AP92*Conversions!W$14+'Federal Appliances'!BP92*Conversions!W$15)/Conversions!$B$9</f>
        <v>4072.7939731411716</v>
      </c>
      <c r="CQ92" s="9">
        <f>(AQ92*Conversions!X$14+'Federal Appliances'!BQ92*Conversions!X$15)/Conversions!$B$9</f>
        <v>3916.1480510972797</v>
      </c>
      <c r="CR92" s="9">
        <f>(AR92*Conversions!Y$14+'Federal Appliances'!BR92*Conversions!Y$15)/Conversions!$B$9</f>
        <v>3759.5021290533887</v>
      </c>
      <c r="CS92" s="9">
        <f>(AS92*Conversions!Z$14+'Federal Appliances'!BS92*Conversions!Z$15)/Conversions!$B$9</f>
        <v>3602.8562070094972</v>
      </c>
      <c r="CT92" s="9">
        <f>(AT92*Conversions!AA$14+'Federal Appliances'!BT92*Conversions!AA$15)/Conversions!$B$9</f>
        <v>3446.2102849656058</v>
      </c>
      <c r="CU92" s="9">
        <f>(AU92*Conversions!AB$14+'Federal Appliances'!BU92*Conversions!AB$15)/Conversions!$B$9</f>
        <v>3289.5643629217143</v>
      </c>
      <c r="CV92" s="9">
        <f>(AV92*Conversions!AC$14+'Federal Appliances'!BV92*Conversions!AC$15)/Conversions!$B$9</f>
        <v>3132.9184408778228</v>
      </c>
      <c r="CW92" s="9">
        <f>(AW92*Conversions!AD$14+'Federal Appliances'!BW92*Conversions!AD$15)/Conversions!$B$9</f>
        <v>2976.2725188339314</v>
      </c>
      <c r="CX92" s="9">
        <f>(AX92*Conversions!AE$14+'Federal Appliances'!BX92*Conversions!AE$15)/Conversions!$B$9</f>
        <v>2819.6265967900399</v>
      </c>
      <c r="CY92" s="9">
        <f>(AY92*Conversions!AF$14+'Federal Appliances'!BY92*Conversions!AF$15)/Conversions!$B$9</f>
        <v>2662.9806747461485</v>
      </c>
      <c r="CZ92" s="9">
        <f>(AZ92*Conversions!AG$14+'Federal Appliances'!BZ92*Conversions!AG$15)/Conversions!$B$9</f>
        <v>2506.334752702257</v>
      </c>
      <c r="DA92" s="9">
        <f>(BA92*Conversions!AH$14+'Federal Appliances'!CA92*Conversions!AH$15)/Conversions!$B$9</f>
        <v>2349.6888306583655</v>
      </c>
      <c r="DB92" s="9">
        <f>(BB92*Conversions!AI$14+'Federal Appliances'!CB92*Conversions!AI$15)/Conversions!$B$9</f>
        <v>2193.0429086144745</v>
      </c>
      <c r="DC92" s="9">
        <f>(BC92*Conversions!AJ$14+'Federal Appliances'!CC92*Conversions!AJ$15)/Conversions!$B$9</f>
        <v>2036.3969865705833</v>
      </c>
      <c r="DD92" s="9">
        <f>(BD92*Conversions!AK$14+'Federal Appliances'!CD92*Conversions!AK$15)/Conversions!$B$9</f>
        <v>1879.7510645266921</v>
      </c>
      <c r="DE92" s="9">
        <f>(BE92*Conversions!AL$14+'Federal Appliances'!CE92*Conversions!AL$15)/Conversions!$B$9</f>
        <v>1723.1051424828008</v>
      </c>
      <c r="DF92" s="55">
        <f>(BF92*Conversions!AM$14+'Federal Appliances'!CF92*Conversions!AM$15)/Conversions!$B$9</f>
        <v>1566.4592204389123</v>
      </c>
    </row>
    <row r="93" spans="2:110">
      <c r="B93" t="str">
        <f t="shared" si="304"/>
        <v>Yes</v>
      </c>
      <c r="C93" t="s">
        <v>194</v>
      </c>
      <c r="D93" s="46">
        <f t="shared" si="304"/>
        <v>2.1000000000000001E-2</v>
      </c>
      <c r="E93">
        <f t="shared" ref="E93" si="420">E40</f>
        <v>2026</v>
      </c>
      <c r="F93" s="49">
        <v>8.5</v>
      </c>
      <c r="G93" s="51">
        <f t="shared" si="306"/>
        <v>2034.5</v>
      </c>
      <c r="H93" s="7">
        <v>1.4</v>
      </c>
      <c r="I93" s="7">
        <v>0</v>
      </c>
      <c r="J93" s="7">
        <v>0</v>
      </c>
      <c r="K93" s="7">
        <v>146</v>
      </c>
      <c r="L93" s="7">
        <v>0.2</v>
      </c>
      <c r="M93" s="7">
        <v>1.4</v>
      </c>
      <c r="N93" s="7">
        <v>0</v>
      </c>
      <c r="O93" s="7">
        <v>0</v>
      </c>
      <c r="P93" s="7">
        <v>138</v>
      </c>
      <c r="Q93" s="7">
        <v>0.2</v>
      </c>
      <c r="R93" s="7">
        <v>0.3</v>
      </c>
      <c r="S93" s="7">
        <v>0</v>
      </c>
      <c r="T93" s="7">
        <v>3</v>
      </c>
      <c r="U93" s="7">
        <v>0.1</v>
      </c>
      <c r="V93" s="7">
        <v>0.2</v>
      </c>
      <c r="W93" s="7">
        <v>3.2</v>
      </c>
      <c r="X93" s="7">
        <v>9</v>
      </c>
      <c r="Y93" s="45">
        <f t="shared" si="307"/>
        <v>2.100840336134455E-3</v>
      </c>
      <c r="Z93" s="45">
        <f t="shared" si="308"/>
        <v>2.9701990033332232E-3</v>
      </c>
      <c r="AA93" s="46">
        <f t="shared" si="309"/>
        <v>2.9362416107382556E-3</v>
      </c>
      <c r="AB93" s="46">
        <f t="shared" si="297"/>
        <v>0</v>
      </c>
      <c r="AC93" s="46">
        <f t="shared" si="298"/>
        <v>0</v>
      </c>
      <c r="AD93" s="46">
        <f t="shared" si="299"/>
        <v>1.8854004426592343E-3</v>
      </c>
      <c r="AE93" s="46">
        <f t="shared" si="300"/>
        <v>1.7043033659991478E-3</v>
      </c>
      <c r="AF93" s="46">
        <f t="shared" si="310"/>
        <v>3.7313432835820903E-3</v>
      </c>
      <c r="AG93" s="74">
        <f t="shared" si="311"/>
        <v>0</v>
      </c>
      <c r="AH93" s="9">
        <f t="shared" ref="AH93:AL93" si="421">IF(AH40=0,0,IF(AH40&gt;0,_xlfn.MINIFS($AG40:$BF40,$AG40:$BF40,"&gt;0"),_xlfn.MAXIFS($AG40:$BF40,$AG40:$BF40,"&lt;0")))</f>
        <v>3458823.5294117648</v>
      </c>
      <c r="AI93" s="9">
        <f t="shared" si="421"/>
        <v>3458823.5294117648</v>
      </c>
      <c r="AJ93" s="9">
        <f t="shared" si="421"/>
        <v>3458823.5294117648</v>
      </c>
      <c r="AK93" s="9">
        <f t="shared" si="421"/>
        <v>3458823.5294117648</v>
      </c>
      <c r="AL93" s="75">
        <f t="shared" si="421"/>
        <v>3458823.5294117648</v>
      </c>
      <c r="AM93" s="9">
        <f t="shared" ref="AM93:BF93" si="422">IF(AM40=0,0,IF(AM40&gt;0,_xlfn.MINIFS($AG40:$BF40,$AG40:$BF40,"&gt;0"),_xlfn.MAXIFS($AG40:$BF40,$AG40:$BF40,"&lt;0")))</f>
        <v>3458823.5294117648</v>
      </c>
      <c r="AN93" s="9">
        <f t="shared" si="422"/>
        <v>3458823.5294117648</v>
      </c>
      <c r="AO93" s="9">
        <f t="shared" si="422"/>
        <v>3458823.5294117648</v>
      </c>
      <c r="AP93" s="9">
        <f t="shared" si="422"/>
        <v>3458823.5294117648</v>
      </c>
      <c r="AQ93" s="75">
        <f t="shared" si="422"/>
        <v>3458823.5294117648</v>
      </c>
      <c r="AR93" s="9">
        <f t="shared" si="422"/>
        <v>3458823.5294117648</v>
      </c>
      <c r="AS93" s="9">
        <f t="shared" si="422"/>
        <v>3458823.5294117648</v>
      </c>
      <c r="AT93" s="9">
        <f t="shared" si="422"/>
        <v>3458823.5294117648</v>
      </c>
      <c r="AU93" s="9">
        <f t="shared" si="422"/>
        <v>3458823.5294117648</v>
      </c>
      <c r="AV93" s="75">
        <f t="shared" si="422"/>
        <v>3458823.5294117648</v>
      </c>
      <c r="AW93" s="9">
        <f t="shared" si="422"/>
        <v>3458823.5294117648</v>
      </c>
      <c r="AX93" s="9">
        <f t="shared" si="422"/>
        <v>3458823.5294117648</v>
      </c>
      <c r="AY93" s="9">
        <f t="shared" si="422"/>
        <v>3458823.5294117648</v>
      </c>
      <c r="AZ93" s="9">
        <f t="shared" si="422"/>
        <v>3458823.5294117648</v>
      </c>
      <c r="BA93" s="75">
        <f t="shared" si="422"/>
        <v>3458823.5294117648</v>
      </c>
      <c r="BB93" s="9">
        <f t="shared" si="422"/>
        <v>3458823.5294117648</v>
      </c>
      <c r="BC93" s="9">
        <f t="shared" si="422"/>
        <v>3458823.5294117648</v>
      </c>
      <c r="BD93" s="9">
        <f t="shared" si="422"/>
        <v>3458823.5294117648</v>
      </c>
      <c r="BE93" s="9">
        <f t="shared" si="422"/>
        <v>3458823.5294117648</v>
      </c>
      <c r="BF93" s="76">
        <f t="shared" si="422"/>
        <v>3458823.5294117648</v>
      </c>
      <c r="BG93" s="9">
        <f t="shared" si="314"/>
        <v>0</v>
      </c>
      <c r="BH93" s="9">
        <f t="shared" ref="BH93:CF93" si="423">IF(BH40=0,0,IF(BH40&gt;0,_xlfn.MINIFS($BG40:$CF40,$BG40:$CF40,"&gt;0"),_xlfn.MAXIFS($BG40:$CF40,$BG40:$CF40,"&lt;0")))</f>
        <v>0</v>
      </c>
      <c r="BI93" s="9">
        <f t="shared" si="423"/>
        <v>0</v>
      </c>
      <c r="BJ93" s="9">
        <f t="shared" si="423"/>
        <v>0</v>
      </c>
      <c r="BK93" s="9">
        <f t="shared" si="423"/>
        <v>0</v>
      </c>
      <c r="BL93" s="9">
        <f t="shared" si="423"/>
        <v>0</v>
      </c>
      <c r="BM93" s="9">
        <f t="shared" si="423"/>
        <v>0</v>
      </c>
      <c r="BN93" s="9">
        <f t="shared" si="423"/>
        <v>0</v>
      </c>
      <c r="BO93" s="9">
        <f t="shared" si="423"/>
        <v>0</v>
      </c>
      <c r="BP93" s="9">
        <f t="shared" si="423"/>
        <v>0</v>
      </c>
      <c r="BQ93" s="9">
        <f t="shared" si="423"/>
        <v>0</v>
      </c>
      <c r="BR93" s="9">
        <f t="shared" si="423"/>
        <v>0</v>
      </c>
      <c r="BS93" s="9">
        <f t="shared" si="423"/>
        <v>0</v>
      </c>
      <c r="BT93" s="9">
        <f t="shared" si="423"/>
        <v>0</v>
      </c>
      <c r="BU93" s="9">
        <f t="shared" si="423"/>
        <v>0</v>
      </c>
      <c r="BV93" s="9">
        <f t="shared" si="423"/>
        <v>0</v>
      </c>
      <c r="BW93" s="9">
        <f t="shared" si="423"/>
        <v>0</v>
      </c>
      <c r="BX93" s="9">
        <f t="shared" si="423"/>
        <v>0</v>
      </c>
      <c r="BY93" s="9">
        <f t="shared" si="423"/>
        <v>0</v>
      </c>
      <c r="BZ93" s="9">
        <f t="shared" si="423"/>
        <v>0</v>
      </c>
      <c r="CA93" s="9">
        <f t="shared" si="423"/>
        <v>0</v>
      </c>
      <c r="CB93" s="9">
        <f t="shared" si="423"/>
        <v>0</v>
      </c>
      <c r="CC93" s="9">
        <f t="shared" si="423"/>
        <v>0</v>
      </c>
      <c r="CD93" s="9">
        <f t="shared" si="423"/>
        <v>0</v>
      </c>
      <c r="CE93" s="9">
        <f t="shared" si="423"/>
        <v>0</v>
      </c>
      <c r="CF93" s="55">
        <f t="shared" si="423"/>
        <v>0</v>
      </c>
      <c r="CG93" s="54">
        <f>(AG93*Conversions!N$14+'Federal Appliances'!BG93*Conversions!N$15)/Conversions!$B$9</f>
        <v>0</v>
      </c>
      <c r="CH93" s="9">
        <f>(AH93*Conversions!O$14+'Federal Appliances'!BH93*Conversions!O$15)/Conversions!$B$9</f>
        <v>1949.4124275062136</v>
      </c>
      <c r="CI93" s="9">
        <f>(AI93*Conversions!P$14+'Federal Appliances'!BI93*Conversions!P$15)/Conversions!$B$9</f>
        <v>1907.8091135045565</v>
      </c>
      <c r="CJ93" s="9">
        <f>(AJ93*Conversions!Q$14+'Federal Appliances'!BJ93*Conversions!Q$15)/Conversions!$B$9</f>
        <v>1866.2057995028993</v>
      </c>
      <c r="CK93" s="9">
        <f>(AK93*Conversions!R$14+'Federal Appliances'!BK93*Conversions!R$15)/Conversions!$B$9</f>
        <v>1824.6024855012422</v>
      </c>
      <c r="CL93" s="9">
        <f>(AL93*Conversions!S$14+'Federal Appliances'!BL93*Conversions!S$15)/Conversions!$B$9</f>
        <v>1782.9991714995858</v>
      </c>
      <c r="CM93" s="9">
        <f>(AM93*Conversions!T$14+'Federal Appliances'!BM93*Conversions!T$15)/Conversions!$B$9</f>
        <v>1723.5658657829329</v>
      </c>
      <c r="CN93" s="9">
        <f>(AN93*Conversions!U$14+'Federal Appliances'!BN93*Conversions!U$15)/Conversions!$B$9</f>
        <v>1664.1325600662799</v>
      </c>
      <c r="CO93" s="9">
        <f>(AO93*Conversions!V$14+'Federal Appliances'!BO93*Conversions!V$15)/Conversions!$B$9</f>
        <v>1604.6992543496269</v>
      </c>
      <c r="CP93" s="9">
        <f>(AP93*Conversions!W$14+'Federal Appliances'!BP93*Conversions!W$15)/Conversions!$B$9</f>
        <v>1545.265948632974</v>
      </c>
      <c r="CQ93" s="9">
        <f>(AQ93*Conversions!X$14+'Federal Appliances'!BQ93*Conversions!X$15)/Conversions!$B$9</f>
        <v>1485.832642916321</v>
      </c>
      <c r="CR93" s="9">
        <f>(AR93*Conversions!Y$14+'Federal Appliances'!BR93*Conversions!Y$15)/Conversions!$B$9</f>
        <v>1426.3993371996683</v>
      </c>
      <c r="CS93" s="9">
        <f>(AS93*Conversions!Z$14+'Federal Appliances'!BS93*Conversions!Z$15)/Conversions!$B$9</f>
        <v>1366.9660314830153</v>
      </c>
      <c r="CT93" s="9">
        <f>(AT93*Conversions!AA$14+'Federal Appliances'!BT93*Conversions!AA$15)/Conversions!$B$9</f>
        <v>1307.5327257663621</v>
      </c>
      <c r="CU93" s="9">
        <f>(AU93*Conversions!AB$14+'Federal Appliances'!BU93*Conversions!AB$15)/Conversions!$B$9</f>
        <v>1248.0994200497094</v>
      </c>
      <c r="CV93" s="9">
        <f>(AV93*Conversions!AC$14+'Federal Appliances'!BV93*Conversions!AC$15)/Conversions!$B$9</f>
        <v>1188.6661143330564</v>
      </c>
      <c r="CW93" s="9">
        <f>(AW93*Conversions!AD$14+'Federal Appliances'!BW93*Conversions!AD$15)/Conversions!$B$9</f>
        <v>1129.2328086164034</v>
      </c>
      <c r="CX93" s="9">
        <f>(AX93*Conversions!AE$14+'Federal Appliances'!BX93*Conversions!AE$15)/Conversions!$B$9</f>
        <v>1069.7995028997507</v>
      </c>
      <c r="CY93" s="9">
        <f>(AY93*Conversions!AF$14+'Federal Appliances'!BY93*Conversions!AF$15)/Conversions!$B$9</f>
        <v>1010.3661971830976</v>
      </c>
      <c r="CZ93" s="9">
        <f>(AZ93*Conversions!AG$14+'Federal Appliances'!BZ93*Conversions!AG$15)/Conversions!$B$9</f>
        <v>950.93289146644474</v>
      </c>
      <c r="DA93" s="9">
        <f>(BA93*Conversions!AH$14+'Federal Appliances'!CA93*Conversions!AH$15)/Conversions!$B$9</f>
        <v>891.49958574979166</v>
      </c>
      <c r="DB93" s="9">
        <f>(BB93*Conversions!AI$14+'Federal Appliances'!CB93*Conversions!AI$15)/Conversions!$B$9</f>
        <v>832.06628003313892</v>
      </c>
      <c r="DC93" s="9">
        <f>(BC93*Conversions!AJ$14+'Federal Appliances'!CC93*Conversions!AJ$15)/Conversions!$B$9</f>
        <v>772.63297431648607</v>
      </c>
      <c r="DD93" s="9">
        <f>(BD93*Conversions!AK$14+'Federal Appliances'!CD93*Conversions!AK$15)/Conversions!$B$9</f>
        <v>713.1996685998331</v>
      </c>
      <c r="DE93" s="9">
        <f>(BE93*Conversions!AL$14+'Federal Appliances'!CE93*Conversions!AL$15)/Conversions!$B$9</f>
        <v>653.76636288318036</v>
      </c>
      <c r="DF93" s="55">
        <f>(BF93*Conversions!AM$14+'Federal Appliances'!CF93*Conversions!AM$15)/Conversions!$B$9</f>
        <v>594.33305716652853</v>
      </c>
    </row>
    <row r="94" spans="2:110">
      <c r="B94" t="str">
        <f t="shared" si="304"/>
        <v>Yes</v>
      </c>
      <c r="C94" t="s">
        <v>195</v>
      </c>
      <c r="D94" s="46">
        <f t="shared" si="304"/>
        <v>2.1000000000000001E-2</v>
      </c>
      <c r="E94">
        <f t="shared" ref="E94" si="424">E41</f>
        <v>2027</v>
      </c>
      <c r="F94" s="49">
        <v>13.4</v>
      </c>
      <c r="G94" s="51">
        <f t="shared" si="306"/>
        <v>2040.4</v>
      </c>
      <c r="H94" s="7">
        <v>0.3</v>
      </c>
      <c r="I94" s="7">
        <v>0</v>
      </c>
      <c r="J94" s="7">
        <v>0</v>
      </c>
      <c r="K94" s="7">
        <v>29</v>
      </c>
      <c r="L94" s="7">
        <v>0.04</v>
      </c>
      <c r="M94" s="7">
        <v>0.5</v>
      </c>
      <c r="N94" s="7">
        <v>0</v>
      </c>
      <c r="O94" s="7">
        <v>0</v>
      </c>
      <c r="P94" s="7">
        <v>43</v>
      </c>
      <c r="Q94" s="7">
        <v>0.1</v>
      </c>
      <c r="R94" s="7">
        <v>0.1</v>
      </c>
      <c r="S94" s="7">
        <v>0</v>
      </c>
      <c r="T94" s="7">
        <v>0.8</v>
      </c>
      <c r="U94" s="7">
        <v>0.02</v>
      </c>
      <c r="V94" s="7">
        <v>0.04</v>
      </c>
      <c r="W94" s="7">
        <v>0.8</v>
      </c>
      <c r="X94" s="7">
        <v>2.2999999999999998</v>
      </c>
      <c r="Y94" s="45">
        <f t="shared" si="307"/>
        <v>5.2521008403361375E-4</v>
      </c>
      <c r="Z94" s="45">
        <f t="shared" si="308"/>
        <v>7.590508564073793E-4</v>
      </c>
      <c r="AA94" s="46">
        <f t="shared" si="309"/>
        <v>1.0486577181208056E-3</v>
      </c>
      <c r="AB94" s="46">
        <f t="shared" si="297"/>
        <v>0</v>
      </c>
      <c r="AC94" s="46">
        <f t="shared" si="298"/>
        <v>0</v>
      </c>
      <c r="AD94" s="46">
        <f t="shared" si="299"/>
        <v>5.8747984807497886E-4</v>
      </c>
      <c r="AE94" s="46">
        <f t="shared" si="300"/>
        <v>8.5215168299957388E-4</v>
      </c>
      <c r="AF94" s="46">
        <f t="shared" si="310"/>
        <v>1.2437810945273636E-3</v>
      </c>
      <c r="AG94" s="74">
        <f t="shared" si="311"/>
        <v>0</v>
      </c>
      <c r="AH94" s="9">
        <f t="shared" ref="AH94:AL94" si="425">IF(AH41=0,0,IF(AH41&gt;0,_xlfn.MINIFS($AG41:$BF41,$AG41:$BF41,"&gt;0"),_xlfn.MAXIFS($AG41:$BF41,$AG41:$BF41,"&lt;0")))</f>
        <v>0</v>
      </c>
      <c r="AI94" s="9">
        <f t="shared" si="425"/>
        <v>783582.08955223882</v>
      </c>
      <c r="AJ94" s="9">
        <f t="shared" si="425"/>
        <v>783582.08955223882</v>
      </c>
      <c r="AK94" s="9">
        <f t="shared" si="425"/>
        <v>783582.08955223882</v>
      </c>
      <c r="AL94" s="75">
        <f t="shared" si="425"/>
        <v>783582.08955223882</v>
      </c>
      <c r="AM94" s="9">
        <f t="shared" ref="AM94:BF94" si="426">IF(AM41=0,0,IF(AM41&gt;0,_xlfn.MINIFS($AG41:$BF41,$AG41:$BF41,"&gt;0"),_xlfn.MAXIFS($AG41:$BF41,$AG41:$BF41,"&lt;0")))</f>
        <v>783582.08955223882</v>
      </c>
      <c r="AN94" s="9">
        <f t="shared" si="426"/>
        <v>783582.08955223882</v>
      </c>
      <c r="AO94" s="9">
        <f t="shared" si="426"/>
        <v>783582.08955223882</v>
      </c>
      <c r="AP94" s="9">
        <f t="shared" si="426"/>
        <v>783582.08955223882</v>
      </c>
      <c r="AQ94" s="75">
        <f t="shared" si="426"/>
        <v>783582.08955223882</v>
      </c>
      <c r="AR94" s="9">
        <f t="shared" si="426"/>
        <v>783582.08955223882</v>
      </c>
      <c r="AS94" s="9">
        <f t="shared" si="426"/>
        <v>783582.08955223882</v>
      </c>
      <c r="AT94" s="9">
        <f t="shared" si="426"/>
        <v>783582.08955223882</v>
      </c>
      <c r="AU94" s="9">
        <f t="shared" si="426"/>
        <v>783582.08955223882</v>
      </c>
      <c r="AV94" s="75">
        <f t="shared" si="426"/>
        <v>783582.08955223882</v>
      </c>
      <c r="AW94" s="9">
        <f t="shared" si="426"/>
        <v>783582.08955223882</v>
      </c>
      <c r="AX94" s="9">
        <f t="shared" si="426"/>
        <v>783582.08955223882</v>
      </c>
      <c r="AY94" s="9">
        <f t="shared" si="426"/>
        <v>783582.08955223882</v>
      </c>
      <c r="AZ94" s="9">
        <f t="shared" si="426"/>
        <v>783582.08955223882</v>
      </c>
      <c r="BA94" s="75">
        <f t="shared" si="426"/>
        <v>783582.08955223882</v>
      </c>
      <c r="BB94" s="9">
        <f t="shared" si="426"/>
        <v>783582.08955223882</v>
      </c>
      <c r="BC94" s="9">
        <f t="shared" si="426"/>
        <v>783582.08955223882</v>
      </c>
      <c r="BD94" s="9">
        <f t="shared" si="426"/>
        <v>783582.08955223882</v>
      </c>
      <c r="BE94" s="9">
        <f t="shared" si="426"/>
        <v>783582.08955223882</v>
      </c>
      <c r="BF94" s="76">
        <f t="shared" si="426"/>
        <v>783582.08955223882</v>
      </c>
      <c r="BG94" s="9">
        <f t="shared" si="314"/>
        <v>0</v>
      </c>
      <c r="BH94" s="9">
        <f t="shared" ref="BH94:CF94" si="427">IF(BH41=0,0,IF(BH41&gt;0,_xlfn.MINIFS($BG41:$CF41,$BG41:$CF41,"&gt;0"),_xlfn.MAXIFS($BG41:$CF41,$BG41:$CF41,"&lt;0")))</f>
        <v>0</v>
      </c>
      <c r="BI94" s="9">
        <f t="shared" si="427"/>
        <v>0</v>
      </c>
      <c r="BJ94" s="9">
        <f t="shared" si="427"/>
        <v>0</v>
      </c>
      <c r="BK94" s="9">
        <f t="shared" si="427"/>
        <v>0</v>
      </c>
      <c r="BL94" s="9">
        <f t="shared" si="427"/>
        <v>0</v>
      </c>
      <c r="BM94" s="9">
        <f t="shared" si="427"/>
        <v>0</v>
      </c>
      <c r="BN94" s="9">
        <f t="shared" si="427"/>
        <v>0</v>
      </c>
      <c r="BO94" s="9">
        <f t="shared" si="427"/>
        <v>0</v>
      </c>
      <c r="BP94" s="9">
        <f t="shared" si="427"/>
        <v>0</v>
      </c>
      <c r="BQ94" s="9">
        <f t="shared" si="427"/>
        <v>0</v>
      </c>
      <c r="BR94" s="9">
        <f t="shared" si="427"/>
        <v>0</v>
      </c>
      <c r="BS94" s="9">
        <f t="shared" si="427"/>
        <v>0</v>
      </c>
      <c r="BT94" s="9">
        <f t="shared" si="427"/>
        <v>0</v>
      </c>
      <c r="BU94" s="9">
        <f t="shared" si="427"/>
        <v>0</v>
      </c>
      <c r="BV94" s="9">
        <f t="shared" si="427"/>
        <v>0</v>
      </c>
      <c r="BW94" s="9">
        <f t="shared" si="427"/>
        <v>0</v>
      </c>
      <c r="BX94" s="9">
        <f t="shared" si="427"/>
        <v>0</v>
      </c>
      <c r="BY94" s="9">
        <f t="shared" si="427"/>
        <v>0</v>
      </c>
      <c r="BZ94" s="9">
        <f t="shared" si="427"/>
        <v>0</v>
      </c>
      <c r="CA94" s="9">
        <f t="shared" si="427"/>
        <v>0</v>
      </c>
      <c r="CB94" s="9">
        <f t="shared" si="427"/>
        <v>0</v>
      </c>
      <c r="CC94" s="9">
        <f t="shared" si="427"/>
        <v>0</v>
      </c>
      <c r="CD94" s="9">
        <f t="shared" si="427"/>
        <v>0</v>
      </c>
      <c r="CE94" s="9">
        <f t="shared" si="427"/>
        <v>0</v>
      </c>
      <c r="CF94" s="55">
        <f t="shared" si="427"/>
        <v>0</v>
      </c>
      <c r="CG94" s="54">
        <f>(AG94*Conversions!N$14+'Federal Appliances'!BG94*Conversions!N$15)/Conversions!$B$9</f>
        <v>0</v>
      </c>
      <c r="CH94" s="9">
        <f>(AH94*Conversions!O$14+'Federal Appliances'!BH94*Conversions!O$15)/Conversions!$B$9</f>
        <v>0</v>
      </c>
      <c r="CI94" s="9">
        <f>(AI94*Conversions!P$14+'Federal Appliances'!BI94*Conversions!P$15)/Conversions!$B$9</f>
        <v>432.20622240908125</v>
      </c>
      <c r="CJ94" s="9">
        <f>(AJ94*Conversions!Q$14+'Federal Appliances'!BJ94*Conversions!Q$15)/Conversions!$B$9</f>
        <v>422.78116459953736</v>
      </c>
      <c r="CK94" s="9">
        <f>(AK94*Conversions!R$14+'Federal Appliances'!BK94*Conversions!R$15)/Conversions!$B$9</f>
        <v>413.35610678999353</v>
      </c>
      <c r="CL94" s="9">
        <f>(AL94*Conversions!S$14+'Federal Appliances'!BL94*Conversions!S$15)/Conversions!$B$9</f>
        <v>403.93104898044987</v>
      </c>
      <c r="CM94" s="9">
        <f>(AM94*Conversions!T$14+'Federal Appliances'!BM94*Conversions!T$15)/Conversions!$B$9</f>
        <v>390.46668068110154</v>
      </c>
      <c r="CN94" s="9">
        <f>(AN94*Conversions!U$14+'Federal Appliances'!BN94*Conversions!U$15)/Conversions!$B$9</f>
        <v>377.0023123817532</v>
      </c>
      <c r="CO94" s="9">
        <f>(AO94*Conversions!V$14+'Federal Appliances'!BO94*Conversions!V$15)/Conversions!$B$9</f>
        <v>363.53794408240486</v>
      </c>
      <c r="CP94" s="9">
        <f>(AP94*Conversions!W$14+'Federal Appliances'!BP94*Conversions!W$15)/Conversions!$B$9</f>
        <v>350.07357578305653</v>
      </c>
      <c r="CQ94" s="9">
        <f>(AQ94*Conversions!X$14+'Federal Appliances'!BQ94*Conversions!X$15)/Conversions!$B$9</f>
        <v>336.60920748370808</v>
      </c>
      <c r="CR94" s="9">
        <f>(AR94*Conversions!Y$14+'Federal Appliances'!BR94*Conversions!Y$15)/Conversions!$B$9</f>
        <v>323.14483918435974</v>
      </c>
      <c r="CS94" s="9">
        <f>(AS94*Conversions!Z$14+'Federal Appliances'!BS94*Conversions!Z$15)/Conversions!$B$9</f>
        <v>309.6804708850114</v>
      </c>
      <c r="CT94" s="9">
        <f>(AT94*Conversions!AA$14+'Federal Appliances'!BT94*Conversions!AA$15)/Conversions!$B$9</f>
        <v>296.21610258566307</v>
      </c>
      <c r="CU94" s="9">
        <f>(AU94*Conversions!AB$14+'Federal Appliances'!BU94*Conversions!AB$15)/Conversions!$B$9</f>
        <v>282.75173428631473</v>
      </c>
      <c r="CV94" s="9">
        <f>(AV94*Conversions!AC$14+'Federal Appliances'!BV94*Conversions!AC$15)/Conversions!$B$9</f>
        <v>269.28736598696639</v>
      </c>
      <c r="CW94" s="9">
        <f>(AW94*Conversions!AD$14+'Federal Appliances'!BW94*Conversions!AD$15)/Conversions!$B$9</f>
        <v>255.82299768761806</v>
      </c>
      <c r="CX94" s="9">
        <f>(AX94*Conversions!AE$14+'Federal Appliances'!BX94*Conversions!AE$15)/Conversions!$B$9</f>
        <v>242.35862938826972</v>
      </c>
      <c r="CY94" s="9">
        <f>(AY94*Conversions!AF$14+'Federal Appliances'!BY94*Conversions!AF$15)/Conversions!$B$9</f>
        <v>228.89426108892138</v>
      </c>
      <c r="CZ94" s="9">
        <f>(AZ94*Conversions!AG$14+'Federal Appliances'!BZ94*Conversions!AG$15)/Conversions!$B$9</f>
        <v>215.42989278957299</v>
      </c>
      <c r="DA94" s="9">
        <f>(BA94*Conversions!AH$14+'Federal Appliances'!CA94*Conversions!AH$15)/Conversions!$B$9</f>
        <v>201.96552449022465</v>
      </c>
      <c r="DB94" s="9">
        <f>(BB94*Conversions!AI$14+'Federal Appliances'!CB94*Conversions!AI$15)/Conversions!$B$9</f>
        <v>188.50115619087634</v>
      </c>
      <c r="DC94" s="9">
        <f>(BC94*Conversions!AJ$14+'Federal Appliances'!CC94*Conversions!AJ$15)/Conversions!$B$9</f>
        <v>175.03678789152801</v>
      </c>
      <c r="DD94" s="9">
        <f>(BD94*Conversions!AK$14+'Federal Appliances'!CD94*Conversions!AK$15)/Conversions!$B$9</f>
        <v>161.5724195921797</v>
      </c>
      <c r="DE94" s="9">
        <f>(BE94*Conversions!AL$14+'Federal Appliances'!CE94*Conversions!AL$15)/Conversions!$B$9</f>
        <v>148.10805129283136</v>
      </c>
      <c r="DF94" s="55">
        <f>(BF94*Conversions!AM$14+'Federal Appliances'!CF94*Conversions!AM$15)/Conversions!$B$9</f>
        <v>134.64368299348325</v>
      </c>
    </row>
    <row r="95" spans="2:110">
      <c r="B95" t="str">
        <f t="shared" si="304"/>
        <v>Yes</v>
      </c>
      <c r="C95" t="s">
        <v>196</v>
      </c>
      <c r="D95" s="46">
        <f t="shared" si="304"/>
        <v>2.1000000000000001E-2</v>
      </c>
      <c r="E95">
        <f t="shared" ref="E95" si="428">E42</f>
        <v>2029</v>
      </c>
      <c r="F95" s="49">
        <v>24.8</v>
      </c>
      <c r="G95" s="51">
        <f t="shared" si="306"/>
        <v>2053.8000000000002</v>
      </c>
      <c r="H95" s="7">
        <v>0</v>
      </c>
      <c r="I95" s="7">
        <v>9.9</v>
      </c>
      <c r="J95" s="7">
        <v>0</v>
      </c>
      <c r="K95" s="7">
        <v>91</v>
      </c>
      <c r="L95" s="7">
        <v>0</v>
      </c>
      <c r="M95" s="7">
        <v>0</v>
      </c>
      <c r="N95" s="7">
        <v>43</v>
      </c>
      <c r="O95" s="7">
        <v>0</v>
      </c>
      <c r="P95" s="7">
        <v>424</v>
      </c>
      <c r="Q95" s="7">
        <v>0</v>
      </c>
      <c r="R95" s="7">
        <v>0.4</v>
      </c>
      <c r="S95" s="7">
        <v>0</v>
      </c>
      <c r="T95" s="7">
        <v>4.2</v>
      </c>
      <c r="U95" s="7">
        <v>0.2</v>
      </c>
      <c r="V95" s="7">
        <v>0.2</v>
      </c>
      <c r="W95" s="7">
        <v>29</v>
      </c>
      <c r="X95" s="7">
        <v>28.9</v>
      </c>
      <c r="Y95" s="45">
        <f t="shared" si="307"/>
        <v>1.9038865546218496E-2</v>
      </c>
      <c r="Z95" s="45">
        <f t="shared" si="308"/>
        <v>9.5376390218144622E-3</v>
      </c>
      <c r="AA95" s="46">
        <f t="shared" si="309"/>
        <v>0</v>
      </c>
      <c r="AB95" s="46">
        <f t="shared" si="297"/>
        <v>4.7102639938657022E-2</v>
      </c>
      <c r="AC95" s="46">
        <f t="shared" si="298"/>
        <v>0</v>
      </c>
      <c r="AD95" s="46">
        <f t="shared" si="299"/>
        <v>5.7928245484602566E-3</v>
      </c>
      <c r="AE95" s="46">
        <f t="shared" si="300"/>
        <v>0</v>
      </c>
      <c r="AF95" s="46">
        <f t="shared" si="310"/>
        <v>4.9751243781094544E-3</v>
      </c>
      <c r="AG95" s="74">
        <f t="shared" si="311"/>
        <v>0</v>
      </c>
      <c r="AH95" s="9">
        <f t="shared" ref="AH95:AL95" si="429">IF(AH42=0,0,IF(AH42&gt;0,_xlfn.MINIFS($AG42:$BF42,$AG42:$BF42,"&gt;0"),_xlfn.MAXIFS($AG42:$BF42,$AG42:$BF42,"&lt;0")))</f>
        <v>0</v>
      </c>
      <c r="AI95" s="9">
        <f t="shared" si="429"/>
        <v>0</v>
      </c>
      <c r="AJ95" s="9">
        <f t="shared" si="429"/>
        <v>0</v>
      </c>
      <c r="AK95" s="9">
        <f t="shared" si="429"/>
        <v>0</v>
      </c>
      <c r="AL95" s="75">
        <f t="shared" si="429"/>
        <v>0</v>
      </c>
      <c r="AM95" s="9">
        <f t="shared" ref="AM95:BF95" si="430">IF(AM42=0,0,IF(AM42&gt;0,_xlfn.MINIFS($AG42:$BF42,$AG42:$BF42,"&gt;0"),_xlfn.MAXIFS($AG42:$BF42,$AG42:$BF42,"&lt;0")))</f>
        <v>0</v>
      </c>
      <c r="AN95" s="9">
        <f t="shared" si="430"/>
        <v>0</v>
      </c>
      <c r="AO95" s="9">
        <f t="shared" si="430"/>
        <v>0</v>
      </c>
      <c r="AP95" s="9">
        <f t="shared" si="430"/>
        <v>0</v>
      </c>
      <c r="AQ95" s="75">
        <f t="shared" si="430"/>
        <v>0</v>
      </c>
      <c r="AR95" s="9">
        <f t="shared" si="430"/>
        <v>0</v>
      </c>
      <c r="AS95" s="9">
        <f t="shared" si="430"/>
        <v>0</v>
      </c>
      <c r="AT95" s="9">
        <f t="shared" si="430"/>
        <v>0</v>
      </c>
      <c r="AU95" s="9">
        <f t="shared" si="430"/>
        <v>0</v>
      </c>
      <c r="AV95" s="75">
        <f t="shared" si="430"/>
        <v>0</v>
      </c>
      <c r="AW95" s="9">
        <f t="shared" si="430"/>
        <v>0</v>
      </c>
      <c r="AX95" s="9">
        <f t="shared" si="430"/>
        <v>0</v>
      </c>
      <c r="AY95" s="9">
        <f t="shared" si="430"/>
        <v>0</v>
      </c>
      <c r="AZ95" s="9">
        <f t="shared" si="430"/>
        <v>0</v>
      </c>
      <c r="BA95" s="75">
        <f t="shared" si="430"/>
        <v>0</v>
      </c>
      <c r="BB95" s="9">
        <f t="shared" si="430"/>
        <v>0</v>
      </c>
      <c r="BC95" s="9">
        <f t="shared" si="430"/>
        <v>0</v>
      </c>
      <c r="BD95" s="9">
        <f t="shared" si="430"/>
        <v>0</v>
      </c>
      <c r="BE95" s="9">
        <f t="shared" si="430"/>
        <v>0</v>
      </c>
      <c r="BF95" s="76">
        <f t="shared" si="430"/>
        <v>0</v>
      </c>
      <c r="BG95" s="9">
        <f t="shared" si="314"/>
        <v>0</v>
      </c>
      <c r="BH95" s="9">
        <f t="shared" ref="BH95:CF95" si="431">IF(BH42=0,0,IF(BH42&gt;0,_xlfn.MINIFS($BG42:$CF42,$BG42:$CF42,"&gt;0"),_xlfn.MAXIFS($BG42:$CF42,$BG42:$CF42,"&lt;0")))</f>
        <v>0</v>
      </c>
      <c r="BI95" s="9">
        <f t="shared" si="431"/>
        <v>0</v>
      </c>
      <c r="BJ95" s="9">
        <f t="shared" si="431"/>
        <v>0</v>
      </c>
      <c r="BK95" s="9">
        <f t="shared" si="431"/>
        <v>36411.290322580644</v>
      </c>
      <c r="BL95" s="9">
        <f t="shared" si="431"/>
        <v>36411.290322580644</v>
      </c>
      <c r="BM95" s="9">
        <f t="shared" si="431"/>
        <v>36411.290322580644</v>
      </c>
      <c r="BN95" s="9">
        <f t="shared" si="431"/>
        <v>36411.290322580644</v>
      </c>
      <c r="BO95" s="9">
        <f t="shared" si="431"/>
        <v>36411.290322580644</v>
      </c>
      <c r="BP95" s="9">
        <f t="shared" si="431"/>
        <v>36411.290322580644</v>
      </c>
      <c r="BQ95" s="9">
        <f t="shared" si="431"/>
        <v>36411.290322580644</v>
      </c>
      <c r="BR95" s="9">
        <f t="shared" si="431"/>
        <v>36411.290322580644</v>
      </c>
      <c r="BS95" s="9">
        <f t="shared" si="431"/>
        <v>36411.290322580644</v>
      </c>
      <c r="BT95" s="9">
        <f t="shared" si="431"/>
        <v>36411.290322580644</v>
      </c>
      <c r="BU95" s="9">
        <f t="shared" si="431"/>
        <v>36411.290322580644</v>
      </c>
      <c r="BV95" s="9">
        <f t="shared" si="431"/>
        <v>36411.290322580644</v>
      </c>
      <c r="BW95" s="9">
        <f t="shared" si="431"/>
        <v>36411.290322580644</v>
      </c>
      <c r="BX95" s="9">
        <f t="shared" si="431"/>
        <v>36411.290322580644</v>
      </c>
      <c r="BY95" s="9">
        <f t="shared" si="431"/>
        <v>36411.290322580644</v>
      </c>
      <c r="BZ95" s="9">
        <f t="shared" si="431"/>
        <v>36411.290322580644</v>
      </c>
      <c r="CA95" s="9">
        <f t="shared" si="431"/>
        <v>36411.290322580644</v>
      </c>
      <c r="CB95" s="9">
        <f t="shared" si="431"/>
        <v>36411.290322580644</v>
      </c>
      <c r="CC95" s="9">
        <f t="shared" si="431"/>
        <v>36411.290322580644</v>
      </c>
      <c r="CD95" s="9">
        <f t="shared" si="431"/>
        <v>36411.290322580644</v>
      </c>
      <c r="CE95" s="9">
        <f t="shared" si="431"/>
        <v>36411.290322580644</v>
      </c>
      <c r="CF95" s="55">
        <f t="shared" si="431"/>
        <v>36411.290322580644</v>
      </c>
      <c r="CG95" s="54">
        <f>(AG95*Conversions!N$14+'Federal Appliances'!BG95*Conversions!N$15)/Conversions!$B$9</f>
        <v>0</v>
      </c>
      <c r="CH95" s="9">
        <f>(AH95*Conversions!O$14+'Federal Appliances'!BH95*Conversions!O$15)/Conversions!$B$9</f>
        <v>0</v>
      </c>
      <c r="CI95" s="9">
        <f>(AI95*Conversions!P$14+'Federal Appliances'!BI95*Conversions!P$15)/Conversions!$B$9</f>
        <v>0</v>
      </c>
      <c r="CJ95" s="9">
        <f>(AJ95*Conversions!Q$14+'Federal Appliances'!BJ95*Conversions!Q$15)/Conversions!$B$9</f>
        <v>0</v>
      </c>
      <c r="CK95" s="9">
        <f>(AK95*Conversions!R$14+'Federal Appliances'!BK95*Conversions!R$15)/Conversions!$B$9</f>
        <v>2130.0604838709678</v>
      </c>
      <c r="CL95" s="9">
        <f>(AL95*Conversions!S$14+'Federal Appliances'!BL95*Conversions!S$15)/Conversions!$B$9</f>
        <v>2130.0604838709678</v>
      </c>
      <c r="CM95" s="9">
        <f>(AM95*Conversions!T$14+'Federal Appliances'!BM95*Conversions!T$15)/Conversions!$B$9</f>
        <v>2130.0604838709678</v>
      </c>
      <c r="CN95" s="9">
        <f>(AN95*Conversions!U$14+'Federal Appliances'!BN95*Conversions!U$15)/Conversions!$B$9</f>
        <v>2130.0604838709678</v>
      </c>
      <c r="CO95" s="9">
        <f>(AO95*Conversions!V$14+'Federal Appliances'!BO95*Conversions!V$15)/Conversions!$B$9</f>
        <v>2130.0604838709678</v>
      </c>
      <c r="CP95" s="9">
        <f>(AP95*Conversions!W$14+'Federal Appliances'!BP95*Conversions!W$15)/Conversions!$B$9</f>
        <v>2130.0604838709678</v>
      </c>
      <c r="CQ95" s="9">
        <f>(AQ95*Conversions!X$14+'Federal Appliances'!BQ95*Conversions!X$15)/Conversions!$B$9</f>
        <v>2130.0604838709678</v>
      </c>
      <c r="CR95" s="9">
        <f>(AR95*Conversions!Y$14+'Federal Appliances'!BR95*Conversions!Y$15)/Conversions!$B$9</f>
        <v>2130.0604838709678</v>
      </c>
      <c r="CS95" s="9">
        <f>(AS95*Conversions!Z$14+'Federal Appliances'!BS95*Conversions!Z$15)/Conversions!$B$9</f>
        <v>2130.0604838709678</v>
      </c>
      <c r="CT95" s="9">
        <f>(AT95*Conversions!AA$14+'Federal Appliances'!BT95*Conversions!AA$15)/Conversions!$B$9</f>
        <v>2130.0604838709678</v>
      </c>
      <c r="CU95" s="9">
        <f>(AU95*Conversions!AB$14+'Federal Appliances'!BU95*Conversions!AB$15)/Conversions!$B$9</f>
        <v>2130.0604838709678</v>
      </c>
      <c r="CV95" s="9">
        <f>(AV95*Conversions!AC$14+'Federal Appliances'!BV95*Conversions!AC$15)/Conversions!$B$9</f>
        <v>2130.0604838709678</v>
      </c>
      <c r="CW95" s="9">
        <f>(AW95*Conversions!AD$14+'Federal Appliances'!BW95*Conversions!AD$15)/Conversions!$B$9</f>
        <v>2130.0604838709678</v>
      </c>
      <c r="CX95" s="9">
        <f>(AX95*Conversions!AE$14+'Federal Appliances'!BX95*Conversions!AE$15)/Conversions!$B$9</f>
        <v>2130.0604838709678</v>
      </c>
      <c r="CY95" s="9">
        <f>(AY95*Conversions!AF$14+'Federal Appliances'!BY95*Conversions!AF$15)/Conversions!$B$9</f>
        <v>2130.0604838709678</v>
      </c>
      <c r="CZ95" s="9">
        <f>(AZ95*Conversions!AG$14+'Federal Appliances'!BZ95*Conversions!AG$15)/Conversions!$B$9</f>
        <v>2130.0604838709678</v>
      </c>
      <c r="DA95" s="9">
        <f>(BA95*Conversions!AH$14+'Federal Appliances'!CA95*Conversions!AH$15)/Conversions!$B$9</f>
        <v>2130.0604838709678</v>
      </c>
      <c r="DB95" s="9">
        <f>(BB95*Conversions!AI$14+'Federal Appliances'!CB95*Conversions!AI$15)/Conversions!$B$9</f>
        <v>2130.0604838709678</v>
      </c>
      <c r="DC95" s="9">
        <f>(BC95*Conversions!AJ$14+'Federal Appliances'!CC95*Conversions!AJ$15)/Conversions!$B$9</f>
        <v>2130.0604838709678</v>
      </c>
      <c r="DD95" s="9">
        <f>(BD95*Conversions!AK$14+'Federal Appliances'!CD95*Conversions!AK$15)/Conversions!$B$9</f>
        <v>2130.0604838709678</v>
      </c>
      <c r="DE95" s="9">
        <f>(BE95*Conversions!AL$14+'Federal Appliances'!CE95*Conversions!AL$15)/Conversions!$B$9</f>
        <v>2130.0604838709678</v>
      </c>
      <c r="DF95" s="55">
        <f>(BF95*Conversions!AM$14+'Federal Appliances'!CF95*Conversions!AM$15)/Conversions!$B$9</f>
        <v>2130.0604838709678</v>
      </c>
    </row>
    <row r="96" spans="2:110">
      <c r="B96" t="str">
        <f t="shared" si="304"/>
        <v>Yes</v>
      </c>
      <c r="C96" t="s">
        <v>197</v>
      </c>
      <c r="D96" s="46">
        <f t="shared" si="304"/>
        <v>2.1000000000000001E-2</v>
      </c>
      <c r="E96">
        <f t="shared" ref="E96" si="432">E43</f>
        <v>2026</v>
      </c>
      <c r="F96" s="49">
        <v>10.7</v>
      </c>
      <c r="G96" s="51">
        <f t="shared" si="306"/>
        <v>2036.7</v>
      </c>
      <c r="H96" s="7">
        <v>0.3</v>
      </c>
      <c r="I96" s="7">
        <v>2.7</v>
      </c>
      <c r="J96" s="7">
        <v>16.600000000000001</v>
      </c>
      <c r="K96" s="7">
        <v>278</v>
      </c>
      <c r="L96" s="7">
        <v>0.04</v>
      </c>
      <c r="M96" s="7">
        <v>0.3</v>
      </c>
      <c r="N96" s="7">
        <v>3.1</v>
      </c>
      <c r="O96" s="7">
        <v>18.7</v>
      </c>
      <c r="P96" s="7">
        <v>362</v>
      </c>
      <c r="Q96" s="7">
        <v>0.05</v>
      </c>
      <c r="R96" s="7">
        <v>0.1</v>
      </c>
      <c r="S96" s="7">
        <v>368</v>
      </c>
      <c r="T96" s="7">
        <v>6.5</v>
      </c>
      <c r="U96" s="7">
        <v>0.1</v>
      </c>
      <c r="V96" s="7">
        <v>0.1</v>
      </c>
      <c r="W96" s="7">
        <v>3.9</v>
      </c>
      <c r="X96" s="7">
        <v>5</v>
      </c>
      <c r="Y96" s="45">
        <f t="shared" si="307"/>
        <v>2.5603991596638664E-3</v>
      </c>
      <c r="Z96" s="45">
        <f t="shared" si="308"/>
        <v>1.6501105574073464E-3</v>
      </c>
      <c r="AA96" s="46">
        <f t="shared" si="309"/>
        <v>6.2919463087248329E-4</v>
      </c>
      <c r="AB96" s="46">
        <f t="shared" si="297"/>
        <v>3.3957717165078319E-3</v>
      </c>
      <c r="AC96" s="46">
        <f t="shared" si="298"/>
        <v>3.2482195587979844E-2</v>
      </c>
      <c r="AD96" s="46">
        <f t="shared" si="299"/>
        <v>4.9457605814684268E-3</v>
      </c>
      <c r="AE96" s="46">
        <f t="shared" si="300"/>
        <v>4.2607584149978694E-4</v>
      </c>
      <c r="AF96" s="46">
        <f t="shared" si="310"/>
        <v>1.2437810945273636E-3</v>
      </c>
      <c r="AG96" s="74">
        <f t="shared" si="311"/>
        <v>0</v>
      </c>
      <c r="AH96" s="9">
        <f t="shared" ref="AH96:AL96" si="433">IF(AH43=0,0,IF(AH43&gt;0,_xlfn.MINIFS($AG43:$BF43,$AG43:$BF43,"&gt;0"),_xlfn.MAXIFS($AG43:$BF43,$AG43:$BF43,"&lt;0")))</f>
        <v>588785.046728972</v>
      </c>
      <c r="AI96" s="9">
        <f t="shared" si="433"/>
        <v>588785.046728972</v>
      </c>
      <c r="AJ96" s="9">
        <f t="shared" si="433"/>
        <v>588785.046728972</v>
      </c>
      <c r="AK96" s="9">
        <f t="shared" si="433"/>
        <v>588785.046728972</v>
      </c>
      <c r="AL96" s="75">
        <f t="shared" si="433"/>
        <v>588785.046728972</v>
      </c>
      <c r="AM96" s="9">
        <f t="shared" ref="AM96:BF96" si="434">IF(AM43=0,0,IF(AM43&gt;0,_xlfn.MINIFS($AG43:$BF43,$AG43:$BF43,"&gt;0"),_xlfn.MAXIFS($AG43:$BF43,$AG43:$BF43,"&lt;0")))</f>
        <v>588785.046728972</v>
      </c>
      <c r="AN96" s="9">
        <f t="shared" si="434"/>
        <v>588785.046728972</v>
      </c>
      <c r="AO96" s="9">
        <f t="shared" si="434"/>
        <v>588785.046728972</v>
      </c>
      <c r="AP96" s="9">
        <f t="shared" si="434"/>
        <v>588785.046728972</v>
      </c>
      <c r="AQ96" s="75">
        <f t="shared" si="434"/>
        <v>588785.046728972</v>
      </c>
      <c r="AR96" s="9">
        <f t="shared" si="434"/>
        <v>588785.046728972</v>
      </c>
      <c r="AS96" s="9">
        <f t="shared" si="434"/>
        <v>588785.046728972</v>
      </c>
      <c r="AT96" s="9">
        <f t="shared" si="434"/>
        <v>588785.046728972</v>
      </c>
      <c r="AU96" s="9">
        <f t="shared" si="434"/>
        <v>588785.046728972</v>
      </c>
      <c r="AV96" s="75">
        <f t="shared" si="434"/>
        <v>588785.046728972</v>
      </c>
      <c r="AW96" s="9">
        <f t="shared" si="434"/>
        <v>588785.046728972</v>
      </c>
      <c r="AX96" s="9">
        <f t="shared" si="434"/>
        <v>588785.046728972</v>
      </c>
      <c r="AY96" s="9">
        <f t="shared" si="434"/>
        <v>588785.046728972</v>
      </c>
      <c r="AZ96" s="9">
        <f t="shared" si="434"/>
        <v>588785.046728972</v>
      </c>
      <c r="BA96" s="75">
        <f t="shared" si="434"/>
        <v>588785.046728972</v>
      </c>
      <c r="BB96" s="9">
        <f t="shared" si="434"/>
        <v>588785.046728972</v>
      </c>
      <c r="BC96" s="9">
        <f t="shared" si="434"/>
        <v>588785.046728972</v>
      </c>
      <c r="BD96" s="9">
        <f t="shared" si="434"/>
        <v>588785.046728972</v>
      </c>
      <c r="BE96" s="9">
        <f t="shared" si="434"/>
        <v>588785.046728972</v>
      </c>
      <c r="BF96" s="76">
        <f t="shared" si="434"/>
        <v>588785.046728972</v>
      </c>
      <c r="BG96" s="9">
        <f t="shared" si="314"/>
        <v>0</v>
      </c>
      <c r="BH96" s="9">
        <f t="shared" ref="BH96:CF96" si="435">IF(BH43=0,0,IF(BH43&gt;0,_xlfn.MINIFS($BG43:$CF43,$BG43:$CF43,"&gt;0"),_xlfn.MAXIFS($BG43:$CF43,$BG43:$CF43,"&lt;0")))</f>
        <v>6084.1121495327116</v>
      </c>
      <c r="BI96" s="9">
        <f t="shared" si="435"/>
        <v>6084.1121495327116</v>
      </c>
      <c r="BJ96" s="9">
        <f t="shared" si="435"/>
        <v>6084.1121495327116</v>
      </c>
      <c r="BK96" s="9">
        <f t="shared" si="435"/>
        <v>6084.1121495327116</v>
      </c>
      <c r="BL96" s="9">
        <f t="shared" si="435"/>
        <v>6084.1121495327116</v>
      </c>
      <c r="BM96" s="9">
        <f t="shared" si="435"/>
        <v>6084.1121495327116</v>
      </c>
      <c r="BN96" s="9">
        <f t="shared" si="435"/>
        <v>6084.1121495327116</v>
      </c>
      <c r="BO96" s="9">
        <f t="shared" si="435"/>
        <v>6084.1121495327116</v>
      </c>
      <c r="BP96" s="9">
        <f t="shared" si="435"/>
        <v>6084.1121495327116</v>
      </c>
      <c r="BQ96" s="9">
        <f t="shared" si="435"/>
        <v>6084.1121495327116</v>
      </c>
      <c r="BR96" s="9">
        <f t="shared" si="435"/>
        <v>6084.1121495327116</v>
      </c>
      <c r="BS96" s="9">
        <f t="shared" si="435"/>
        <v>6084.1121495327116</v>
      </c>
      <c r="BT96" s="9">
        <f t="shared" si="435"/>
        <v>6084.1121495327116</v>
      </c>
      <c r="BU96" s="9">
        <f t="shared" si="435"/>
        <v>6084.1121495327116</v>
      </c>
      <c r="BV96" s="9">
        <f t="shared" si="435"/>
        <v>6084.1121495327116</v>
      </c>
      <c r="BW96" s="9">
        <f t="shared" si="435"/>
        <v>6084.1121495327116</v>
      </c>
      <c r="BX96" s="9">
        <f t="shared" si="435"/>
        <v>6084.1121495327116</v>
      </c>
      <c r="BY96" s="9">
        <f t="shared" si="435"/>
        <v>6084.1121495327116</v>
      </c>
      <c r="BZ96" s="9">
        <f t="shared" si="435"/>
        <v>6084.1121495327116</v>
      </c>
      <c r="CA96" s="9">
        <f t="shared" si="435"/>
        <v>6084.1121495327116</v>
      </c>
      <c r="CB96" s="9">
        <f t="shared" si="435"/>
        <v>6084.1121495327116</v>
      </c>
      <c r="CC96" s="9">
        <f t="shared" si="435"/>
        <v>6084.1121495327116</v>
      </c>
      <c r="CD96" s="9">
        <f t="shared" si="435"/>
        <v>6084.1121495327116</v>
      </c>
      <c r="CE96" s="9">
        <f t="shared" si="435"/>
        <v>6084.1121495327116</v>
      </c>
      <c r="CF96" s="55">
        <f t="shared" si="435"/>
        <v>6084.1121495327116</v>
      </c>
      <c r="CG96" s="54">
        <f>(AG96*Conversions!N$14+'Federal Appliances'!BG96*Conversions!N$15)/Conversions!$B$9</f>
        <v>0</v>
      </c>
      <c r="CH96" s="9">
        <f>(AH96*Conversions!O$14+'Federal Appliances'!BH96*Conversions!O$15)/Conversions!$B$9</f>
        <v>687.76313018296707</v>
      </c>
      <c r="CI96" s="9">
        <f>(AI96*Conversions!P$14+'Federal Appliances'!BI96*Conversions!P$15)/Conversions!$B$9</f>
        <v>680.68112412794517</v>
      </c>
      <c r="CJ96" s="9">
        <f>(AJ96*Conversions!Q$14+'Federal Appliances'!BJ96*Conversions!Q$15)/Conversions!$B$9</f>
        <v>673.59911807292349</v>
      </c>
      <c r="CK96" s="9">
        <f>(AK96*Conversions!R$14+'Federal Appliances'!BK96*Conversions!R$15)/Conversions!$B$9</f>
        <v>666.5171120179017</v>
      </c>
      <c r="CL96" s="9">
        <f>(AL96*Conversions!S$14+'Federal Appliances'!BL96*Conversions!S$15)/Conversions!$B$9</f>
        <v>659.43510596288024</v>
      </c>
      <c r="CM96" s="9">
        <f>(AM96*Conversions!T$14+'Federal Appliances'!BM96*Conversions!T$15)/Conversions!$B$9</f>
        <v>649.31795445570629</v>
      </c>
      <c r="CN96" s="9">
        <f>(AN96*Conversions!U$14+'Federal Appliances'!BN96*Conversions!U$15)/Conversions!$B$9</f>
        <v>639.20080294853244</v>
      </c>
      <c r="CO96" s="9">
        <f>(AO96*Conversions!V$14+'Federal Appliances'!BO96*Conversions!V$15)/Conversions!$B$9</f>
        <v>629.08365144135848</v>
      </c>
      <c r="CP96" s="9">
        <f>(AP96*Conversions!W$14+'Federal Appliances'!BP96*Conversions!W$15)/Conversions!$B$9</f>
        <v>618.96649993418464</v>
      </c>
      <c r="CQ96" s="9">
        <f>(AQ96*Conversions!X$14+'Federal Appliances'!BQ96*Conversions!X$15)/Conversions!$B$9</f>
        <v>608.84934842701068</v>
      </c>
      <c r="CR96" s="9">
        <f>(AR96*Conversions!Y$14+'Federal Appliances'!BR96*Conversions!Y$15)/Conversions!$B$9</f>
        <v>598.73219691983684</v>
      </c>
      <c r="CS96" s="9">
        <f>(AS96*Conversions!Z$14+'Federal Appliances'!BS96*Conversions!Z$15)/Conversions!$B$9</f>
        <v>588.61504541266288</v>
      </c>
      <c r="CT96" s="9">
        <f>(AT96*Conversions!AA$14+'Federal Appliances'!BT96*Conversions!AA$15)/Conversions!$B$9</f>
        <v>578.49789390548904</v>
      </c>
      <c r="CU96" s="9">
        <f>(AU96*Conversions!AB$14+'Federal Appliances'!BU96*Conversions!AB$15)/Conversions!$B$9</f>
        <v>568.38074239831508</v>
      </c>
      <c r="CV96" s="9">
        <f>(AV96*Conversions!AC$14+'Federal Appliances'!BV96*Conversions!AC$15)/Conversions!$B$9</f>
        <v>558.26359089114123</v>
      </c>
      <c r="CW96" s="9">
        <f>(AW96*Conversions!AD$14+'Federal Appliances'!BW96*Conversions!AD$15)/Conversions!$B$9</f>
        <v>548.14643938396728</v>
      </c>
      <c r="CX96" s="9">
        <f>(AX96*Conversions!AE$14+'Federal Appliances'!BX96*Conversions!AE$15)/Conversions!$B$9</f>
        <v>538.02928787679343</v>
      </c>
      <c r="CY96" s="9">
        <f>(AY96*Conversions!AF$14+'Federal Appliances'!BY96*Conversions!AF$15)/Conversions!$B$9</f>
        <v>527.91213636961947</v>
      </c>
      <c r="CZ96" s="9">
        <f>(AZ96*Conversions!AG$14+'Federal Appliances'!BZ96*Conversions!AG$15)/Conversions!$B$9</f>
        <v>517.79498486244563</v>
      </c>
      <c r="DA96" s="9">
        <f>(BA96*Conversions!AH$14+'Federal Appliances'!CA96*Conversions!AH$15)/Conversions!$B$9</f>
        <v>507.67783335527173</v>
      </c>
      <c r="DB96" s="9">
        <f>(BB96*Conversions!AI$14+'Federal Appliances'!CB96*Conversions!AI$15)/Conversions!$B$9</f>
        <v>497.56068184809783</v>
      </c>
      <c r="DC96" s="9">
        <f>(BC96*Conversions!AJ$14+'Federal Appliances'!CC96*Conversions!AJ$15)/Conversions!$B$9</f>
        <v>487.44353034092393</v>
      </c>
      <c r="DD96" s="9">
        <f>(BD96*Conversions!AK$14+'Federal Appliances'!CD96*Conversions!AK$15)/Conversions!$B$9</f>
        <v>477.32637883375003</v>
      </c>
      <c r="DE96" s="9">
        <f>(BE96*Conversions!AL$14+'Federal Appliances'!CE96*Conversions!AL$15)/Conversions!$B$9</f>
        <v>467.20922732657613</v>
      </c>
      <c r="DF96" s="55">
        <f>(BF96*Conversions!AM$14+'Federal Appliances'!CF96*Conversions!AM$15)/Conversions!$B$9</f>
        <v>457.09207581940245</v>
      </c>
    </row>
    <row r="97" spans="2:110">
      <c r="B97" t="str">
        <f t="shared" si="304"/>
        <v>Yes</v>
      </c>
      <c r="C97" t="s">
        <v>198</v>
      </c>
      <c r="D97" s="46">
        <f t="shared" si="304"/>
        <v>2.1000000000000001E-2</v>
      </c>
      <c r="E97">
        <f t="shared" ref="E97" si="436">E44</f>
        <v>2029</v>
      </c>
      <c r="F97" s="49">
        <v>23</v>
      </c>
      <c r="G97" s="51">
        <f t="shared" si="306"/>
        <v>2052</v>
      </c>
      <c r="H97" s="7">
        <v>-0.3</v>
      </c>
      <c r="I97" s="7">
        <v>24.7</v>
      </c>
      <c r="J97" s="7">
        <v>0</v>
      </c>
      <c r="K97" s="7">
        <v>176</v>
      </c>
      <c r="L97" s="7">
        <v>0</v>
      </c>
      <c r="M97" s="7">
        <v>-1.1000000000000001</v>
      </c>
      <c r="N97" s="7">
        <v>81.599999999999994</v>
      </c>
      <c r="O97" s="7">
        <v>0</v>
      </c>
      <c r="P97" s="7">
        <v>629</v>
      </c>
      <c r="Q97" s="7">
        <v>0</v>
      </c>
      <c r="R97" s="7">
        <v>0.8</v>
      </c>
      <c r="S97" s="7">
        <v>0</v>
      </c>
      <c r="T97" s="7">
        <v>6.8</v>
      </c>
      <c r="U97" s="7">
        <v>0.3</v>
      </c>
      <c r="V97" s="7">
        <v>0.3</v>
      </c>
      <c r="W97" s="7">
        <v>47.7</v>
      </c>
      <c r="X97" s="7">
        <v>45.3</v>
      </c>
      <c r="Y97" s="45">
        <f t="shared" si="307"/>
        <v>3.1315651260504215E-2</v>
      </c>
      <c r="Z97" s="45">
        <f t="shared" si="308"/>
        <v>1.4950001650110557E-2</v>
      </c>
      <c r="AA97" s="46">
        <f t="shared" si="309"/>
        <v>-2.3070469798657724E-3</v>
      </c>
      <c r="AB97" s="46">
        <f t="shared" si="297"/>
        <v>8.9385474860335185E-2</v>
      </c>
      <c r="AC97" s="46">
        <f t="shared" si="298"/>
        <v>0</v>
      </c>
      <c r="AD97" s="46">
        <f t="shared" si="299"/>
        <v>8.5936005683525975E-3</v>
      </c>
      <c r="AE97" s="46">
        <f t="shared" si="300"/>
        <v>0</v>
      </c>
      <c r="AF97" s="46">
        <f t="shared" si="310"/>
        <v>9.9502487562189088E-3</v>
      </c>
      <c r="AG97" s="74">
        <f t="shared" si="311"/>
        <v>0</v>
      </c>
      <c r="AH97" s="9">
        <f t="shared" ref="AH97:AL97" si="437">IF(AH44=0,0,IF(AH44&gt;0,_xlfn.MINIFS($AG44:$BF44,$AG44:$BF44,"&gt;0"),_xlfn.MAXIFS($AG44:$BF44,$AG44:$BF44,"&lt;0")))</f>
        <v>0</v>
      </c>
      <c r="AI97" s="9">
        <f t="shared" si="437"/>
        <v>0</v>
      </c>
      <c r="AJ97" s="9">
        <f t="shared" si="437"/>
        <v>0</v>
      </c>
      <c r="AK97" s="9">
        <f t="shared" si="437"/>
        <v>-1004347.8260869567</v>
      </c>
      <c r="AL97" s="75">
        <f t="shared" si="437"/>
        <v>-1004347.8260869567</v>
      </c>
      <c r="AM97" s="9">
        <f t="shared" ref="AM97:BF97" si="438">IF(AM44=0,0,IF(AM44&gt;0,_xlfn.MINIFS($AG44:$BF44,$AG44:$BF44,"&gt;0"),_xlfn.MAXIFS($AG44:$BF44,$AG44:$BF44,"&lt;0")))</f>
        <v>-1004347.8260869567</v>
      </c>
      <c r="AN97" s="9">
        <f t="shared" si="438"/>
        <v>-1004347.8260869567</v>
      </c>
      <c r="AO97" s="9">
        <f t="shared" si="438"/>
        <v>-1004347.8260869567</v>
      </c>
      <c r="AP97" s="9">
        <f t="shared" si="438"/>
        <v>-1004347.8260869567</v>
      </c>
      <c r="AQ97" s="75">
        <f t="shared" si="438"/>
        <v>-1004347.8260869567</v>
      </c>
      <c r="AR97" s="9">
        <f t="shared" si="438"/>
        <v>-1004347.8260869567</v>
      </c>
      <c r="AS97" s="9">
        <f t="shared" si="438"/>
        <v>-1004347.8260869567</v>
      </c>
      <c r="AT97" s="9">
        <f t="shared" si="438"/>
        <v>-1004347.8260869567</v>
      </c>
      <c r="AU97" s="9">
        <f t="shared" si="438"/>
        <v>-1004347.8260869567</v>
      </c>
      <c r="AV97" s="75">
        <f t="shared" si="438"/>
        <v>-1004347.8260869567</v>
      </c>
      <c r="AW97" s="9">
        <f t="shared" si="438"/>
        <v>-1004347.8260869567</v>
      </c>
      <c r="AX97" s="9">
        <f t="shared" si="438"/>
        <v>-1004347.8260869567</v>
      </c>
      <c r="AY97" s="9">
        <f t="shared" si="438"/>
        <v>-1004347.8260869567</v>
      </c>
      <c r="AZ97" s="9">
        <f t="shared" si="438"/>
        <v>-1004347.8260869567</v>
      </c>
      <c r="BA97" s="75">
        <f t="shared" si="438"/>
        <v>-1004347.8260869567</v>
      </c>
      <c r="BB97" s="9">
        <f t="shared" si="438"/>
        <v>-1004347.8260869567</v>
      </c>
      <c r="BC97" s="9">
        <f t="shared" si="438"/>
        <v>-1004347.8260869567</v>
      </c>
      <c r="BD97" s="9">
        <f t="shared" si="438"/>
        <v>-1004347.8260869567</v>
      </c>
      <c r="BE97" s="9">
        <f t="shared" si="438"/>
        <v>-1004347.8260869567</v>
      </c>
      <c r="BF97" s="76">
        <f t="shared" si="438"/>
        <v>-1004347.8260869567</v>
      </c>
      <c r="BG97" s="9">
        <f t="shared" si="314"/>
        <v>0</v>
      </c>
      <c r="BH97" s="9">
        <f t="shared" ref="BH97:CF97" si="439">IF(BH44=0,0,IF(BH44&gt;0,_xlfn.MINIFS($BG44:$CF44,$BG44:$CF44,"&gt;0"),_xlfn.MAXIFS($BG44:$CF44,$BG44:$CF44,"&lt;0")))</f>
        <v>0</v>
      </c>
      <c r="BI97" s="9">
        <f t="shared" si="439"/>
        <v>0</v>
      </c>
      <c r="BJ97" s="9">
        <f t="shared" si="439"/>
        <v>0</v>
      </c>
      <c r="BK97" s="9">
        <f t="shared" si="439"/>
        <v>74504.34782608696</v>
      </c>
      <c r="BL97" s="9">
        <f t="shared" si="439"/>
        <v>74504.34782608696</v>
      </c>
      <c r="BM97" s="9">
        <f t="shared" si="439"/>
        <v>74504.34782608696</v>
      </c>
      <c r="BN97" s="9">
        <f t="shared" si="439"/>
        <v>74504.34782608696</v>
      </c>
      <c r="BO97" s="9">
        <f t="shared" si="439"/>
        <v>74504.34782608696</v>
      </c>
      <c r="BP97" s="9">
        <f t="shared" si="439"/>
        <v>74504.34782608696</v>
      </c>
      <c r="BQ97" s="9">
        <f t="shared" si="439"/>
        <v>74504.34782608696</v>
      </c>
      <c r="BR97" s="9">
        <f t="shared" si="439"/>
        <v>74504.34782608696</v>
      </c>
      <c r="BS97" s="9">
        <f t="shared" si="439"/>
        <v>74504.34782608696</v>
      </c>
      <c r="BT97" s="9">
        <f t="shared" si="439"/>
        <v>74504.34782608696</v>
      </c>
      <c r="BU97" s="9">
        <f t="shared" si="439"/>
        <v>74504.34782608696</v>
      </c>
      <c r="BV97" s="9">
        <f t="shared" si="439"/>
        <v>74504.34782608696</v>
      </c>
      <c r="BW97" s="9">
        <f t="shared" si="439"/>
        <v>74504.34782608696</v>
      </c>
      <c r="BX97" s="9">
        <f t="shared" si="439"/>
        <v>74504.34782608696</v>
      </c>
      <c r="BY97" s="9">
        <f t="shared" si="439"/>
        <v>74504.34782608696</v>
      </c>
      <c r="BZ97" s="9">
        <f t="shared" si="439"/>
        <v>74504.34782608696</v>
      </c>
      <c r="CA97" s="9">
        <f t="shared" si="439"/>
        <v>74504.34782608696</v>
      </c>
      <c r="CB97" s="9">
        <f t="shared" si="439"/>
        <v>74504.34782608696</v>
      </c>
      <c r="CC97" s="9">
        <f t="shared" si="439"/>
        <v>74504.34782608696</v>
      </c>
      <c r="CD97" s="9">
        <f t="shared" si="439"/>
        <v>74504.34782608696</v>
      </c>
      <c r="CE97" s="9">
        <f t="shared" si="439"/>
        <v>74504.34782608696</v>
      </c>
      <c r="CF97" s="55">
        <f t="shared" si="439"/>
        <v>74504.34782608696</v>
      </c>
      <c r="CG97" s="54">
        <f>(AG97*Conversions!N$14+'Federal Appliances'!BG97*Conversions!N$15)/Conversions!$B$9</f>
        <v>0</v>
      </c>
      <c r="CH97" s="9">
        <f>(AH97*Conversions!O$14+'Federal Appliances'!BH97*Conversions!O$15)/Conversions!$B$9</f>
        <v>0</v>
      </c>
      <c r="CI97" s="9">
        <f>(AI97*Conversions!P$14+'Federal Appliances'!BI97*Conversions!P$15)/Conversions!$B$9</f>
        <v>0</v>
      </c>
      <c r="CJ97" s="9">
        <f>(AJ97*Conversions!Q$14+'Federal Appliances'!BJ97*Conversions!Q$15)/Conversions!$B$9</f>
        <v>0</v>
      </c>
      <c r="CK97" s="9">
        <f>(AK97*Conversions!R$14+'Federal Appliances'!BK97*Conversions!R$15)/Conversions!$B$9</f>
        <v>3828.6896509491735</v>
      </c>
      <c r="CL97" s="9">
        <f>(AL97*Conversions!S$14+'Federal Appliances'!BL97*Conversions!S$15)/Conversions!$B$9</f>
        <v>3840.7701163502757</v>
      </c>
      <c r="CM97" s="9">
        <f>(AM97*Conversions!T$14+'Federal Appliances'!BM97*Conversions!T$15)/Conversions!$B$9</f>
        <v>3858.0279240661357</v>
      </c>
      <c r="CN97" s="9">
        <f>(AN97*Conversions!U$14+'Federal Appliances'!BN97*Conversions!U$15)/Conversions!$B$9</f>
        <v>3875.2857317819962</v>
      </c>
      <c r="CO97" s="9">
        <f>(AO97*Conversions!V$14+'Federal Appliances'!BO97*Conversions!V$15)/Conversions!$B$9</f>
        <v>3892.5435394978567</v>
      </c>
      <c r="CP97" s="9">
        <f>(AP97*Conversions!W$14+'Federal Appliances'!BP97*Conversions!W$15)/Conversions!$B$9</f>
        <v>3909.8013472137172</v>
      </c>
      <c r="CQ97" s="9">
        <f>(AQ97*Conversions!X$14+'Federal Appliances'!BQ97*Conversions!X$15)/Conversions!$B$9</f>
        <v>3927.0591549295773</v>
      </c>
      <c r="CR97" s="9">
        <f>(AR97*Conversions!Y$14+'Federal Appliances'!BR97*Conversions!Y$15)/Conversions!$B$9</f>
        <v>3944.3169626454383</v>
      </c>
      <c r="CS97" s="9">
        <f>(AS97*Conversions!Z$14+'Federal Appliances'!BS97*Conversions!Z$15)/Conversions!$B$9</f>
        <v>3961.5747703612983</v>
      </c>
      <c r="CT97" s="9">
        <f>(AT97*Conversions!AA$14+'Federal Appliances'!BT97*Conversions!AA$15)/Conversions!$B$9</f>
        <v>3978.8325780771588</v>
      </c>
      <c r="CU97" s="9">
        <f>(AU97*Conversions!AB$14+'Federal Appliances'!BU97*Conversions!AB$15)/Conversions!$B$9</f>
        <v>3996.0903857930189</v>
      </c>
      <c r="CV97" s="9">
        <f>(AV97*Conversions!AC$14+'Federal Appliances'!BV97*Conversions!AC$15)/Conversions!$B$9</f>
        <v>4013.3481935088794</v>
      </c>
      <c r="CW97" s="9">
        <f>(AW97*Conversions!AD$14+'Federal Appliances'!BW97*Conversions!AD$15)/Conversions!$B$9</f>
        <v>4030.6060012247399</v>
      </c>
      <c r="CX97" s="9">
        <f>(AX97*Conversions!AE$14+'Federal Appliances'!BX97*Conversions!AE$15)/Conversions!$B$9</f>
        <v>4047.8638089405999</v>
      </c>
      <c r="CY97" s="9">
        <f>(AY97*Conversions!AF$14+'Federal Appliances'!BY97*Conversions!AF$15)/Conversions!$B$9</f>
        <v>4065.1216166564609</v>
      </c>
      <c r="CZ97" s="9">
        <f>(AZ97*Conversions!AG$14+'Federal Appliances'!BZ97*Conversions!AG$15)/Conversions!$B$9</f>
        <v>4082.379424372321</v>
      </c>
      <c r="DA97" s="9">
        <f>(BA97*Conversions!AH$14+'Federal Appliances'!CA97*Conversions!AH$15)/Conversions!$B$9</f>
        <v>4099.6372320881819</v>
      </c>
      <c r="DB97" s="9">
        <f>(BB97*Conversions!AI$14+'Federal Appliances'!CB97*Conversions!AI$15)/Conversions!$B$9</f>
        <v>4116.8950398040415</v>
      </c>
      <c r="DC97" s="9">
        <f>(BC97*Conversions!AJ$14+'Federal Appliances'!CC97*Conversions!AJ$15)/Conversions!$B$9</f>
        <v>4134.1528475199029</v>
      </c>
      <c r="DD97" s="9">
        <f>(BD97*Conversions!AK$14+'Federal Appliances'!CD97*Conversions!AK$15)/Conversions!$B$9</f>
        <v>4151.4106552357625</v>
      </c>
      <c r="DE97" s="9">
        <f>(BE97*Conversions!AL$14+'Federal Appliances'!CE97*Conversions!AL$15)/Conversions!$B$9</f>
        <v>4168.668462951623</v>
      </c>
      <c r="DF97" s="55">
        <f>(BF97*Conversions!AM$14+'Federal Appliances'!CF97*Conversions!AM$15)/Conversions!$B$9</f>
        <v>4185.9262706674835</v>
      </c>
    </row>
    <row r="98" spans="2:110">
      <c r="B98" t="str">
        <f t="shared" si="304"/>
        <v>Yes</v>
      </c>
      <c r="C98" t="s">
        <v>199</v>
      </c>
      <c r="D98" s="46">
        <f t="shared" si="304"/>
        <v>2.1000000000000001E-2</v>
      </c>
      <c r="E98">
        <f t="shared" ref="E98" si="440">E45</f>
        <v>2029</v>
      </c>
      <c r="F98" s="49">
        <v>22.6</v>
      </c>
      <c r="G98" s="51">
        <f t="shared" si="306"/>
        <v>2051.6</v>
      </c>
      <c r="H98" s="7">
        <v>8</v>
      </c>
      <c r="I98" s="7">
        <v>0</v>
      </c>
      <c r="J98" s="7">
        <v>0</v>
      </c>
      <c r="K98" s="7">
        <v>814</v>
      </c>
      <c r="L98" s="7">
        <v>3.9</v>
      </c>
      <c r="M98" s="7">
        <v>26.4</v>
      </c>
      <c r="N98" s="7">
        <v>0</v>
      </c>
      <c r="O98" s="7">
        <v>0</v>
      </c>
      <c r="P98" s="47">
        <v>2551</v>
      </c>
      <c r="Q98" s="7">
        <v>12.8</v>
      </c>
      <c r="R98" s="7">
        <v>2.6</v>
      </c>
      <c r="S98" s="7">
        <v>0</v>
      </c>
      <c r="T98" s="7">
        <v>29.4</v>
      </c>
      <c r="U98" s="7">
        <v>0.3</v>
      </c>
      <c r="V98" s="7">
        <v>0.6</v>
      </c>
      <c r="W98" s="7">
        <v>28.9</v>
      </c>
      <c r="X98" s="7">
        <v>87.7</v>
      </c>
      <c r="Y98" s="45">
        <f t="shared" si="307"/>
        <v>1.8973214285714291E-2</v>
      </c>
      <c r="Z98" s="45">
        <f t="shared" si="308"/>
        <v>2.8942939176924854E-2</v>
      </c>
      <c r="AA98" s="46">
        <f t="shared" si="309"/>
        <v>5.5369127516778534E-2</v>
      </c>
      <c r="AB98" s="46">
        <f t="shared" si="297"/>
        <v>0</v>
      </c>
      <c r="AC98" s="46">
        <f t="shared" si="298"/>
        <v>0</v>
      </c>
      <c r="AD98" s="46">
        <f t="shared" si="299"/>
        <v>3.4852583545099326E-2</v>
      </c>
      <c r="AE98" s="46">
        <f t="shared" si="300"/>
        <v>0.10907541542394546</v>
      </c>
      <c r="AF98" s="46">
        <f t="shared" si="310"/>
        <v>3.2338308457711455E-2</v>
      </c>
      <c r="AG98" s="74">
        <f t="shared" si="311"/>
        <v>0</v>
      </c>
      <c r="AH98" s="9">
        <f t="shared" ref="AH98:AL98" si="441">IF(AH45=0,0,IF(AH45&gt;0,_xlfn.MINIFS($AG45:$BF45,$AG45:$BF45,"&gt;0"),_xlfn.MAXIFS($AG45:$BF45,$AG45:$BF45,"&lt;0")))</f>
        <v>0</v>
      </c>
      <c r="AI98" s="9">
        <f t="shared" si="441"/>
        <v>0</v>
      </c>
      <c r="AJ98" s="9">
        <f t="shared" si="441"/>
        <v>0</v>
      </c>
      <c r="AK98" s="9">
        <f t="shared" si="441"/>
        <v>24530973.451327432</v>
      </c>
      <c r="AL98" s="75">
        <f t="shared" si="441"/>
        <v>24530973.451327432</v>
      </c>
      <c r="AM98" s="9">
        <f t="shared" ref="AM98:BF98" si="442">IF(AM45=0,0,IF(AM45&gt;0,_xlfn.MINIFS($AG45:$BF45,$AG45:$BF45,"&gt;0"),_xlfn.MAXIFS($AG45:$BF45,$AG45:$BF45,"&lt;0")))</f>
        <v>24530973.451327432</v>
      </c>
      <c r="AN98" s="9">
        <f t="shared" si="442"/>
        <v>24530973.451327432</v>
      </c>
      <c r="AO98" s="9">
        <f t="shared" si="442"/>
        <v>24530973.451327432</v>
      </c>
      <c r="AP98" s="9">
        <f t="shared" si="442"/>
        <v>24530973.451327432</v>
      </c>
      <c r="AQ98" s="75">
        <f t="shared" si="442"/>
        <v>24530973.451327432</v>
      </c>
      <c r="AR98" s="9">
        <f t="shared" si="442"/>
        <v>24530973.451327432</v>
      </c>
      <c r="AS98" s="9">
        <f t="shared" si="442"/>
        <v>24530973.451327432</v>
      </c>
      <c r="AT98" s="9">
        <f t="shared" si="442"/>
        <v>24530973.451327432</v>
      </c>
      <c r="AU98" s="9">
        <f t="shared" si="442"/>
        <v>24530973.451327432</v>
      </c>
      <c r="AV98" s="75">
        <f t="shared" si="442"/>
        <v>24530973.451327432</v>
      </c>
      <c r="AW98" s="9">
        <f t="shared" si="442"/>
        <v>24530973.451327432</v>
      </c>
      <c r="AX98" s="9">
        <f t="shared" si="442"/>
        <v>24530973.451327432</v>
      </c>
      <c r="AY98" s="9">
        <f t="shared" si="442"/>
        <v>24530973.451327432</v>
      </c>
      <c r="AZ98" s="9">
        <f t="shared" si="442"/>
        <v>24530973.451327432</v>
      </c>
      <c r="BA98" s="75">
        <f t="shared" si="442"/>
        <v>24530973.451327432</v>
      </c>
      <c r="BB98" s="9">
        <f t="shared" si="442"/>
        <v>24530973.451327432</v>
      </c>
      <c r="BC98" s="9">
        <f t="shared" si="442"/>
        <v>24530973.451327432</v>
      </c>
      <c r="BD98" s="9">
        <f t="shared" si="442"/>
        <v>24530973.451327432</v>
      </c>
      <c r="BE98" s="9">
        <f t="shared" si="442"/>
        <v>24530973.451327432</v>
      </c>
      <c r="BF98" s="76">
        <f t="shared" si="442"/>
        <v>24530973.451327432</v>
      </c>
      <c r="BG98" s="9">
        <f t="shared" si="314"/>
        <v>0</v>
      </c>
      <c r="BH98" s="9">
        <f t="shared" ref="BH98:CF98" si="443">IF(BH45=0,0,IF(BH45&gt;0,_xlfn.MINIFS($BG45:$CF45,$BG45:$CF45,"&gt;0"),_xlfn.MAXIFS($BG45:$CF45,$BG45:$CF45,"&lt;0")))</f>
        <v>0</v>
      </c>
      <c r="BI98" s="9">
        <f t="shared" si="443"/>
        <v>0</v>
      </c>
      <c r="BJ98" s="9">
        <f t="shared" si="443"/>
        <v>0</v>
      </c>
      <c r="BK98" s="9">
        <f t="shared" si="443"/>
        <v>0</v>
      </c>
      <c r="BL98" s="9">
        <f t="shared" si="443"/>
        <v>0</v>
      </c>
      <c r="BM98" s="9">
        <f t="shared" si="443"/>
        <v>0</v>
      </c>
      <c r="BN98" s="9">
        <f t="shared" si="443"/>
        <v>0</v>
      </c>
      <c r="BO98" s="9">
        <f t="shared" si="443"/>
        <v>0</v>
      </c>
      <c r="BP98" s="9">
        <f t="shared" si="443"/>
        <v>0</v>
      </c>
      <c r="BQ98" s="9">
        <f t="shared" si="443"/>
        <v>0</v>
      </c>
      <c r="BR98" s="9">
        <f t="shared" si="443"/>
        <v>0</v>
      </c>
      <c r="BS98" s="9">
        <f t="shared" si="443"/>
        <v>0</v>
      </c>
      <c r="BT98" s="9">
        <f t="shared" si="443"/>
        <v>0</v>
      </c>
      <c r="BU98" s="9">
        <f t="shared" si="443"/>
        <v>0</v>
      </c>
      <c r="BV98" s="9">
        <f t="shared" si="443"/>
        <v>0</v>
      </c>
      <c r="BW98" s="9">
        <f t="shared" si="443"/>
        <v>0</v>
      </c>
      <c r="BX98" s="9">
        <f t="shared" si="443"/>
        <v>0</v>
      </c>
      <c r="BY98" s="9">
        <f t="shared" si="443"/>
        <v>0</v>
      </c>
      <c r="BZ98" s="9">
        <f t="shared" si="443"/>
        <v>0</v>
      </c>
      <c r="CA98" s="9">
        <f t="shared" si="443"/>
        <v>0</v>
      </c>
      <c r="CB98" s="9">
        <f t="shared" si="443"/>
        <v>0</v>
      </c>
      <c r="CC98" s="9">
        <f t="shared" si="443"/>
        <v>0</v>
      </c>
      <c r="CD98" s="9">
        <f t="shared" si="443"/>
        <v>0</v>
      </c>
      <c r="CE98" s="9">
        <f t="shared" si="443"/>
        <v>0</v>
      </c>
      <c r="CF98" s="55">
        <f t="shared" si="443"/>
        <v>0</v>
      </c>
      <c r="CG98" s="54">
        <f>(AG98*Conversions!N$14+'Federal Appliances'!BG98*Conversions!N$15)/Conversions!$B$9</f>
        <v>0</v>
      </c>
      <c r="CH98" s="9">
        <f>(AH98*Conversions!O$14+'Federal Appliances'!BH98*Conversions!O$15)/Conversions!$B$9</f>
        <v>0</v>
      </c>
      <c r="CI98" s="9">
        <f>(AI98*Conversions!P$14+'Federal Appliances'!BI98*Conversions!P$15)/Conversions!$B$9</f>
        <v>0</v>
      </c>
      <c r="CJ98" s="9">
        <f>(AJ98*Conversions!Q$14+'Federal Appliances'!BJ98*Conversions!Q$15)/Conversions!$B$9</f>
        <v>0</v>
      </c>
      <c r="CK98" s="9">
        <f>(AK98*Conversions!R$14+'Federal Appliances'!BK98*Conversions!R$15)/Conversions!$B$9</f>
        <v>12940.606755577708</v>
      </c>
      <c r="CL98" s="9">
        <f>(AL98*Conversions!S$14+'Federal Appliances'!BL98*Conversions!S$15)/Conversions!$B$9</f>
        <v>12645.544060825127</v>
      </c>
      <c r="CM98" s="9">
        <f>(AM98*Conversions!T$14+'Federal Appliances'!BM98*Conversions!T$15)/Conversions!$B$9</f>
        <v>12224.025925464288</v>
      </c>
      <c r="CN98" s="9">
        <f>(AN98*Conversions!U$14+'Federal Appliances'!BN98*Conversions!U$15)/Conversions!$B$9</f>
        <v>11802.507790103451</v>
      </c>
      <c r="CO98" s="9">
        <f>(AO98*Conversions!V$14+'Federal Appliances'!BO98*Conversions!V$15)/Conversions!$B$9</f>
        <v>11380.989654742612</v>
      </c>
      <c r="CP98" s="9">
        <f>(AP98*Conversions!W$14+'Federal Appliances'!BP98*Conversions!W$15)/Conversions!$B$9</f>
        <v>10959.471519381774</v>
      </c>
      <c r="CQ98" s="9">
        <f>(AQ98*Conversions!X$14+'Federal Appliances'!BQ98*Conversions!X$15)/Conversions!$B$9</f>
        <v>10537.953384020935</v>
      </c>
      <c r="CR98" s="9">
        <f>(AR98*Conversions!Y$14+'Federal Appliances'!BR98*Conversions!Y$15)/Conversions!$B$9</f>
        <v>10116.435248660098</v>
      </c>
      <c r="CS98" s="9">
        <f>(AS98*Conversions!Z$14+'Federal Appliances'!BS98*Conversions!Z$15)/Conversions!$B$9</f>
        <v>9694.9171132992597</v>
      </c>
      <c r="CT98" s="9">
        <f>(AT98*Conversions!AA$14+'Federal Appliances'!BT98*Conversions!AA$15)/Conversions!$B$9</f>
        <v>9273.398977938421</v>
      </c>
      <c r="CU98" s="9">
        <f>(AU98*Conversions!AB$14+'Federal Appliances'!BU98*Conversions!AB$15)/Conversions!$B$9</f>
        <v>8851.8808425775842</v>
      </c>
      <c r="CV98" s="9">
        <f>(AV98*Conversions!AC$14+'Federal Appliances'!BV98*Conversions!AC$15)/Conversions!$B$9</f>
        <v>8430.3627072167455</v>
      </c>
      <c r="CW98" s="9">
        <f>(AW98*Conversions!AD$14+'Federal Appliances'!BW98*Conversions!AD$15)/Conversions!$B$9</f>
        <v>8008.8445718559069</v>
      </c>
      <c r="CX98" s="9">
        <f>(AX98*Conversions!AE$14+'Federal Appliances'!BX98*Conversions!AE$15)/Conversions!$B$9</f>
        <v>7587.3264364950692</v>
      </c>
      <c r="CY98" s="9">
        <f>(AY98*Conversions!AF$14+'Federal Appliances'!BY98*Conversions!AF$15)/Conversions!$B$9</f>
        <v>7165.8083011342314</v>
      </c>
      <c r="CZ98" s="9">
        <f>(AZ98*Conversions!AG$14+'Federal Appliances'!BZ98*Conversions!AG$15)/Conversions!$B$9</f>
        <v>6744.2901657733928</v>
      </c>
      <c r="DA98" s="9">
        <f>(BA98*Conversions!AH$14+'Federal Appliances'!CA98*Conversions!AH$15)/Conversions!$B$9</f>
        <v>6322.7720304125551</v>
      </c>
      <c r="DB98" s="9">
        <f>(BB98*Conversions!AI$14+'Federal Appliances'!CB98*Conversions!AI$15)/Conversions!$B$9</f>
        <v>5901.2538950517173</v>
      </c>
      <c r="DC98" s="9">
        <f>(BC98*Conversions!AJ$14+'Federal Appliances'!CC98*Conversions!AJ$15)/Conversions!$B$9</f>
        <v>5479.7357596908796</v>
      </c>
      <c r="DD98" s="9">
        <f>(BD98*Conversions!AK$14+'Federal Appliances'!CD98*Conversions!AK$15)/Conversions!$B$9</f>
        <v>5058.2176243300428</v>
      </c>
      <c r="DE98" s="9">
        <f>(BE98*Conversions!AL$14+'Federal Appliances'!CE98*Conversions!AL$15)/Conversions!$B$9</f>
        <v>4636.699488969205</v>
      </c>
      <c r="DF98" s="55">
        <f>(BF98*Conversions!AM$14+'Federal Appliances'!CF98*Conversions!AM$15)/Conversions!$B$9</f>
        <v>4215.1813536083746</v>
      </c>
    </row>
    <row r="99" spans="2:110">
      <c r="B99" t="str">
        <f t="shared" si="304"/>
        <v>Yes</v>
      </c>
      <c r="C99" t="s">
        <v>200</v>
      </c>
      <c r="D99" s="46">
        <f t="shared" si="304"/>
        <v>2.1000000000000001E-2</v>
      </c>
      <c r="E99">
        <f t="shared" ref="E99" si="444">E46</f>
        <v>2026</v>
      </c>
      <c r="F99" s="49">
        <v>10</v>
      </c>
      <c r="G99" s="51">
        <f t="shared" si="306"/>
        <v>2036</v>
      </c>
      <c r="H99" s="7">
        <v>21.6</v>
      </c>
      <c r="I99" s="7">
        <v>0</v>
      </c>
      <c r="J99" s="7">
        <v>0</v>
      </c>
      <c r="K99" s="47">
        <v>2197</v>
      </c>
      <c r="L99" s="7">
        <v>2.9</v>
      </c>
      <c r="M99" s="7">
        <v>22.7</v>
      </c>
      <c r="N99" s="7">
        <v>0</v>
      </c>
      <c r="O99" s="7">
        <v>0</v>
      </c>
      <c r="P99" s="47">
        <v>2191</v>
      </c>
      <c r="Q99" s="7">
        <v>3.1</v>
      </c>
      <c r="R99" s="7">
        <v>4</v>
      </c>
      <c r="S99" s="7">
        <v>0</v>
      </c>
      <c r="T99" s="7">
        <v>45.4</v>
      </c>
      <c r="U99" s="7">
        <v>1.4</v>
      </c>
      <c r="V99" s="7">
        <v>3.3</v>
      </c>
      <c r="W99" s="7">
        <v>48.1</v>
      </c>
      <c r="X99" s="7">
        <v>136.9</v>
      </c>
      <c r="Y99" s="45">
        <f t="shared" si="307"/>
        <v>3.1578256302521021E-2</v>
      </c>
      <c r="Z99" s="45">
        <f t="shared" si="308"/>
        <v>4.5180027061813142E-2</v>
      </c>
      <c r="AA99" s="46">
        <f t="shared" si="309"/>
        <v>4.7609060402684575E-2</v>
      </c>
      <c r="AB99" s="46">
        <f t="shared" si="297"/>
        <v>0</v>
      </c>
      <c r="AC99" s="46">
        <f t="shared" si="298"/>
        <v>0</v>
      </c>
      <c r="AD99" s="46">
        <f t="shared" si="299"/>
        <v>2.9934147607727408E-2</v>
      </c>
      <c r="AE99" s="46">
        <f t="shared" si="300"/>
        <v>2.6416702172986792E-2</v>
      </c>
      <c r="AF99" s="46">
        <f t="shared" si="310"/>
        <v>4.9751243781094544E-2</v>
      </c>
      <c r="AG99" s="74">
        <f t="shared" si="311"/>
        <v>0</v>
      </c>
      <c r="AH99" s="9">
        <f t="shared" ref="AH99:AL99" si="445">IF(AH46=0,0,IF(AH46&gt;0,_xlfn.MINIFS($AG46:$BF46,$AG46:$BF46,"&gt;0"),_xlfn.MAXIFS($AG46:$BF46,$AG46:$BF46,"&lt;0")))</f>
        <v>47670000</v>
      </c>
      <c r="AI99" s="9">
        <f t="shared" si="445"/>
        <v>47670000</v>
      </c>
      <c r="AJ99" s="9">
        <f t="shared" si="445"/>
        <v>47670000</v>
      </c>
      <c r="AK99" s="9">
        <f t="shared" si="445"/>
        <v>47670000</v>
      </c>
      <c r="AL99" s="75">
        <f t="shared" si="445"/>
        <v>47670000</v>
      </c>
      <c r="AM99" s="9">
        <f t="shared" ref="AM99:BF99" si="446">IF(AM46=0,0,IF(AM46&gt;0,_xlfn.MINIFS($AG46:$BF46,$AG46:$BF46,"&gt;0"),_xlfn.MAXIFS($AG46:$BF46,$AG46:$BF46,"&lt;0")))</f>
        <v>47670000</v>
      </c>
      <c r="AN99" s="9">
        <f t="shared" si="446"/>
        <v>47670000</v>
      </c>
      <c r="AO99" s="9">
        <f t="shared" si="446"/>
        <v>47670000</v>
      </c>
      <c r="AP99" s="9">
        <f t="shared" si="446"/>
        <v>47670000</v>
      </c>
      <c r="AQ99" s="75">
        <f t="shared" si="446"/>
        <v>47670000</v>
      </c>
      <c r="AR99" s="9">
        <f t="shared" si="446"/>
        <v>47670000</v>
      </c>
      <c r="AS99" s="9">
        <f t="shared" si="446"/>
        <v>47670000</v>
      </c>
      <c r="AT99" s="9">
        <f t="shared" si="446"/>
        <v>47670000</v>
      </c>
      <c r="AU99" s="9">
        <f t="shared" si="446"/>
        <v>47670000</v>
      </c>
      <c r="AV99" s="75">
        <f t="shared" si="446"/>
        <v>47670000</v>
      </c>
      <c r="AW99" s="9">
        <f t="shared" si="446"/>
        <v>47670000</v>
      </c>
      <c r="AX99" s="9">
        <f t="shared" si="446"/>
        <v>47670000</v>
      </c>
      <c r="AY99" s="9">
        <f t="shared" si="446"/>
        <v>47670000</v>
      </c>
      <c r="AZ99" s="9">
        <f t="shared" si="446"/>
        <v>47670000</v>
      </c>
      <c r="BA99" s="75">
        <f t="shared" si="446"/>
        <v>47670000</v>
      </c>
      <c r="BB99" s="9">
        <f t="shared" si="446"/>
        <v>47670000</v>
      </c>
      <c r="BC99" s="9">
        <f t="shared" si="446"/>
        <v>47670000</v>
      </c>
      <c r="BD99" s="9">
        <f t="shared" si="446"/>
        <v>47670000</v>
      </c>
      <c r="BE99" s="9">
        <f t="shared" si="446"/>
        <v>47670000</v>
      </c>
      <c r="BF99" s="76">
        <f t="shared" si="446"/>
        <v>47670000</v>
      </c>
      <c r="BG99" s="9">
        <f t="shared" si="314"/>
        <v>0</v>
      </c>
      <c r="BH99" s="9">
        <f t="shared" ref="BH99:CF99" si="447">IF(BH46=0,0,IF(BH46&gt;0,_xlfn.MINIFS($BG46:$CF46,$BG46:$CF46,"&gt;0"),_xlfn.MAXIFS($BG46:$CF46,$BG46:$CF46,"&lt;0")))</f>
        <v>0</v>
      </c>
      <c r="BI99" s="9">
        <f t="shared" si="447"/>
        <v>0</v>
      </c>
      <c r="BJ99" s="9">
        <f t="shared" si="447"/>
        <v>0</v>
      </c>
      <c r="BK99" s="9">
        <f t="shared" si="447"/>
        <v>0</v>
      </c>
      <c r="BL99" s="9">
        <f t="shared" si="447"/>
        <v>0</v>
      </c>
      <c r="BM99" s="9">
        <f t="shared" si="447"/>
        <v>0</v>
      </c>
      <c r="BN99" s="9">
        <f t="shared" si="447"/>
        <v>0</v>
      </c>
      <c r="BO99" s="9">
        <f t="shared" si="447"/>
        <v>0</v>
      </c>
      <c r="BP99" s="9">
        <f t="shared" si="447"/>
        <v>0</v>
      </c>
      <c r="BQ99" s="9">
        <f t="shared" si="447"/>
        <v>0</v>
      </c>
      <c r="BR99" s="9">
        <f t="shared" si="447"/>
        <v>0</v>
      </c>
      <c r="BS99" s="9">
        <f t="shared" si="447"/>
        <v>0</v>
      </c>
      <c r="BT99" s="9">
        <f t="shared" si="447"/>
        <v>0</v>
      </c>
      <c r="BU99" s="9">
        <f t="shared" si="447"/>
        <v>0</v>
      </c>
      <c r="BV99" s="9">
        <f t="shared" si="447"/>
        <v>0</v>
      </c>
      <c r="BW99" s="9">
        <f t="shared" si="447"/>
        <v>0</v>
      </c>
      <c r="BX99" s="9">
        <f t="shared" si="447"/>
        <v>0</v>
      </c>
      <c r="BY99" s="9">
        <f t="shared" si="447"/>
        <v>0</v>
      </c>
      <c r="BZ99" s="9">
        <f t="shared" si="447"/>
        <v>0</v>
      </c>
      <c r="CA99" s="9">
        <f t="shared" si="447"/>
        <v>0</v>
      </c>
      <c r="CB99" s="9">
        <f t="shared" si="447"/>
        <v>0</v>
      </c>
      <c r="CC99" s="9">
        <f t="shared" si="447"/>
        <v>0</v>
      </c>
      <c r="CD99" s="9">
        <f t="shared" si="447"/>
        <v>0</v>
      </c>
      <c r="CE99" s="9">
        <f t="shared" si="447"/>
        <v>0</v>
      </c>
      <c r="CF99" s="55">
        <f t="shared" si="447"/>
        <v>0</v>
      </c>
      <c r="CG99" s="54">
        <f>(AG99*Conversions!N$14+'Federal Appliances'!BG99*Conversions!N$15)/Conversions!$B$9</f>
        <v>0</v>
      </c>
      <c r="CH99" s="9">
        <f>(AH99*Conversions!O$14+'Federal Appliances'!BH99*Conversions!O$15)/Conversions!$B$9</f>
        <v>26867.080563380277</v>
      </c>
      <c r="CI99" s="9">
        <f>(AI99*Conversions!P$14+'Federal Appliances'!BI99*Conversions!P$15)/Conversions!$B$9</f>
        <v>26293.697746478865</v>
      </c>
      <c r="CJ99" s="9">
        <f>(AJ99*Conversions!Q$14+'Federal Appliances'!BJ99*Conversions!Q$15)/Conversions!$B$9</f>
        <v>25720.314929577456</v>
      </c>
      <c r="CK99" s="9">
        <f>(AK99*Conversions!R$14+'Federal Appliances'!BK99*Conversions!R$15)/Conversions!$B$9</f>
        <v>25146.932112676048</v>
      </c>
      <c r="CL99" s="9">
        <f>(AL99*Conversions!S$14+'Federal Appliances'!BL99*Conversions!S$15)/Conversions!$B$9</f>
        <v>24573.549295774646</v>
      </c>
      <c r="CM99" s="9">
        <f>(AM99*Conversions!T$14+'Federal Appliances'!BM99*Conversions!T$15)/Conversions!$B$9</f>
        <v>23754.430985915489</v>
      </c>
      <c r="CN99" s="9">
        <f>(AN99*Conversions!U$14+'Federal Appliances'!BN99*Conversions!U$15)/Conversions!$B$9</f>
        <v>22935.312676056335</v>
      </c>
      <c r="CO99" s="9">
        <f>(AO99*Conversions!V$14+'Federal Appliances'!BO99*Conversions!V$15)/Conversions!$B$9</f>
        <v>22116.194366197182</v>
      </c>
      <c r="CP99" s="9">
        <f>(AP99*Conversions!W$14+'Federal Appliances'!BP99*Conversions!W$15)/Conversions!$B$9</f>
        <v>21297.076056338025</v>
      </c>
      <c r="CQ99" s="9">
        <f>(AQ99*Conversions!X$14+'Federal Appliances'!BQ99*Conversions!X$15)/Conversions!$B$9</f>
        <v>20477.957746478867</v>
      </c>
      <c r="CR99" s="9">
        <f>(AR99*Conversions!Y$14+'Federal Appliances'!BR99*Conversions!Y$15)/Conversions!$B$9</f>
        <v>19658.83943661971</v>
      </c>
      <c r="CS99" s="9">
        <f>(AS99*Conversions!Z$14+'Federal Appliances'!BS99*Conversions!Z$15)/Conversions!$B$9</f>
        <v>18839.721126760553</v>
      </c>
      <c r="CT99" s="9">
        <f>(AT99*Conversions!AA$14+'Federal Appliances'!BT99*Conversions!AA$15)/Conversions!$B$9</f>
        <v>18020.602816901399</v>
      </c>
      <c r="CU99" s="9">
        <f>(AU99*Conversions!AB$14+'Federal Appliances'!BU99*Conversions!AB$15)/Conversions!$B$9</f>
        <v>17201.484507042245</v>
      </c>
      <c r="CV99" s="9">
        <f>(AV99*Conversions!AC$14+'Federal Appliances'!BV99*Conversions!AC$15)/Conversions!$B$9</f>
        <v>16382.366197183088</v>
      </c>
      <c r="CW99" s="9">
        <f>(AW99*Conversions!AD$14+'Federal Appliances'!BW99*Conversions!AD$15)/Conversions!$B$9</f>
        <v>15563.247887323931</v>
      </c>
      <c r="CX99" s="9">
        <f>(AX99*Conversions!AE$14+'Federal Appliances'!BX99*Conversions!AE$15)/Conversions!$B$9</f>
        <v>14744.129577464777</v>
      </c>
      <c r="CY99" s="9">
        <f>(AY99*Conversions!AF$14+'Federal Appliances'!BY99*Conversions!AF$15)/Conversions!$B$9</f>
        <v>13925.01126760562</v>
      </c>
      <c r="CZ99" s="9">
        <f>(AZ99*Conversions!AG$14+'Federal Appliances'!BZ99*Conversions!AG$15)/Conversions!$B$9</f>
        <v>13105.892957746462</v>
      </c>
      <c r="DA99" s="9">
        <f>(BA99*Conversions!AH$14+'Federal Appliances'!CA99*Conversions!AH$15)/Conversions!$B$9</f>
        <v>12286.774647887309</v>
      </c>
      <c r="DB99" s="9">
        <f>(BB99*Conversions!AI$14+'Federal Appliances'!CB99*Conversions!AI$15)/Conversions!$B$9</f>
        <v>11467.656338028153</v>
      </c>
      <c r="DC99" s="9">
        <f>(BC99*Conversions!AJ$14+'Federal Appliances'!CC99*Conversions!AJ$15)/Conversions!$B$9</f>
        <v>10648.538028169</v>
      </c>
      <c r="DD99" s="9">
        <f>(BD99*Conversions!AK$14+'Federal Appliances'!CD99*Conversions!AK$15)/Conversions!$B$9</f>
        <v>9829.419718309844</v>
      </c>
      <c r="DE99" s="9">
        <f>(BE99*Conversions!AL$14+'Federal Appliances'!CE99*Conversions!AL$15)/Conversions!$B$9</f>
        <v>9010.3014084506885</v>
      </c>
      <c r="DF99" s="55">
        <f>(BF99*Conversions!AM$14+'Federal Appliances'!CF99*Conversions!AM$15)/Conversions!$B$9</f>
        <v>8191.1830985915476</v>
      </c>
    </row>
    <row r="100" spans="2:110">
      <c r="B100" t="str">
        <f t="shared" si="304"/>
        <v>Yes</v>
      </c>
      <c r="C100" t="s">
        <v>201</v>
      </c>
      <c r="D100" s="46">
        <f t="shared" si="304"/>
        <v>2.1000000000000001E-2</v>
      </c>
      <c r="E100">
        <f t="shared" ref="E100" si="448">E47</f>
        <v>2026</v>
      </c>
      <c r="F100" s="49">
        <v>18.5</v>
      </c>
      <c r="G100" s="51">
        <f t="shared" si="306"/>
        <v>2044.5</v>
      </c>
      <c r="H100" s="7">
        <v>1</v>
      </c>
      <c r="I100" s="7">
        <v>0</v>
      </c>
      <c r="J100" s="7">
        <v>0</v>
      </c>
      <c r="K100" s="7">
        <v>102</v>
      </c>
      <c r="L100" s="7">
        <v>0.5</v>
      </c>
      <c r="M100" s="7">
        <v>1.9</v>
      </c>
      <c r="N100" s="7">
        <v>0</v>
      </c>
      <c r="O100" s="7">
        <v>0</v>
      </c>
      <c r="P100" s="7">
        <v>188</v>
      </c>
      <c r="Q100" s="7">
        <v>0.9</v>
      </c>
      <c r="R100" s="7">
        <v>0.3</v>
      </c>
      <c r="S100" s="7">
        <v>0</v>
      </c>
      <c r="T100" s="7">
        <v>3</v>
      </c>
      <c r="U100" s="7">
        <v>0.1</v>
      </c>
      <c r="V100" s="7">
        <v>0.2</v>
      </c>
      <c r="W100" s="7">
        <v>3.1</v>
      </c>
      <c r="X100" s="7">
        <v>9.1</v>
      </c>
      <c r="Y100" s="45">
        <f t="shared" si="307"/>
        <v>2.0351890756302531E-3</v>
      </c>
      <c r="Z100" s="45">
        <f t="shared" si="308"/>
        <v>3.0032012144813702E-3</v>
      </c>
      <c r="AA100" s="46">
        <f t="shared" si="309"/>
        <v>3.9848993288590607E-3</v>
      </c>
      <c r="AB100" s="46">
        <f t="shared" si="297"/>
        <v>0</v>
      </c>
      <c r="AC100" s="46">
        <f t="shared" si="298"/>
        <v>0</v>
      </c>
      <c r="AD100" s="46">
        <f t="shared" si="299"/>
        <v>2.5685165450720004E-3</v>
      </c>
      <c r="AE100" s="46">
        <f t="shared" si="300"/>
        <v>7.6693651469961653E-3</v>
      </c>
      <c r="AF100" s="46">
        <f t="shared" si="310"/>
        <v>3.7313432835820903E-3</v>
      </c>
      <c r="AG100" s="74">
        <f t="shared" si="311"/>
        <v>0</v>
      </c>
      <c r="AH100" s="9">
        <f t="shared" ref="AH100:AL100" si="449">IF(AH47=0,0,IF(AH47&gt;0,_xlfn.MINIFS($AG47:$BF47,$AG47:$BF47,"&gt;0"),_xlfn.MAXIFS($AG47:$BF47,$AG47:$BF47,"&lt;0")))</f>
        <v>2156756.7567567569</v>
      </c>
      <c r="AI100" s="9">
        <f t="shared" si="449"/>
        <v>2156756.7567567569</v>
      </c>
      <c r="AJ100" s="9">
        <f t="shared" si="449"/>
        <v>2156756.7567567569</v>
      </c>
      <c r="AK100" s="9">
        <f t="shared" si="449"/>
        <v>2156756.7567567569</v>
      </c>
      <c r="AL100" s="75">
        <f t="shared" si="449"/>
        <v>2156756.7567567569</v>
      </c>
      <c r="AM100" s="9">
        <f t="shared" ref="AM100:BF100" si="450">IF(AM47=0,0,IF(AM47&gt;0,_xlfn.MINIFS($AG47:$BF47,$AG47:$BF47,"&gt;0"),_xlfn.MAXIFS($AG47:$BF47,$AG47:$BF47,"&lt;0")))</f>
        <v>2156756.7567567569</v>
      </c>
      <c r="AN100" s="9">
        <f t="shared" si="450"/>
        <v>2156756.7567567569</v>
      </c>
      <c r="AO100" s="9">
        <f t="shared" si="450"/>
        <v>2156756.7567567569</v>
      </c>
      <c r="AP100" s="9">
        <f t="shared" si="450"/>
        <v>2156756.7567567569</v>
      </c>
      <c r="AQ100" s="75">
        <f t="shared" si="450"/>
        <v>2156756.7567567569</v>
      </c>
      <c r="AR100" s="9">
        <f t="shared" si="450"/>
        <v>2156756.7567567569</v>
      </c>
      <c r="AS100" s="9">
        <f t="shared" si="450"/>
        <v>2156756.7567567569</v>
      </c>
      <c r="AT100" s="9">
        <f t="shared" si="450"/>
        <v>2156756.7567567569</v>
      </c>
      <c r="AU100" s="9">
        <f t="shared" si="450"/>
        <v>2156756.7567567569</v>
      </c>
      <c r="AV100" s="75">
        <f t="shared" si="450"/>
        <v>2156756.7567567569</v>
      </c>
      <c r="AW100" s="9">
        <f t="shared" si="450"/>
        <v>2156756.7567567569</v>
      </c>
      <c r="AX100" s="9">
        <f t="shared" si="450"/>
        <v>2156756.7567567569</v>
      </c>
      <c r="AY100" s="9">
        <f t="shared" si="450"/>
        <v>2156756.7567567569</v>
      </c>
      <c r="AZ100" s="9">
        <f t="shared" si="450"/>
        <v>2156756.7567567569</v>
      </c>
      <c r="BA100" s="75">
        <f t="shared" si="450"/>
        <v>2156756.7567567569</v>
      </c>
      <c r="BB100" s="9">
        <f t="shared" si="450"/>
        <v>2156756.7567567569</v>
      </c>
      <c r="BC100" s="9">
        <f t="shared" si="450"/>
        <v>2156756.7567567569</v>
      </c>
      <c r="BD100" s="9">
        <f t="shared" si="450"/>
        <v>2156756.7567567569</v>
      </c>
      <c r="BE100" s="9">
        <f t="shared" si="450"/>
        <v>2156756.7567567569</v>
      </c>
      <c r="BF100" s="76">
        <f t="shared" si="450"/>
        <v>2156756.7567567569</v>
      </c>
      <c r="BG100" s="9">
        <f t="shared" si="314"/>
        <v>0</v>
      </c>
      <c r="BH100" s="9">
        <f t="shared" ref="BH100:CF100" si="451">IF(BH47=0,0,IF(BH47&gt;0,_xlfn.MINIFS($BG47:$CF47,$BG47:$CF47,"&gt;0"),_xlfn.MAXIFS($BG47:$CF47,$BG47:$CF47,"&lt;0")))</f>
        <v>0</v>
      </c>
      <c r="BI100" s="9">
        <f t="shared" si="451"/>
        <v>0</v>
      </c>
      <c r="BJ100" s="9">
        <f t="shared" si="451"/>
        <v>0</v>
      </c>
      <c r="BK100" s="9">
        <f t="shared" si="451"/>
        <v>0</v>
      </c>
      <c r="BL100" s="9">
        <f t="shared" si="451"/>
        <v>0</v>
      </c>
      <c r="BM100" s="9">
        <f t="shared" si="451"/>
        <v>0</v>
      </c>
      <c r="BN100" s="9">
        <f t="shared" si="451"/>
        <v>0</v>
      </c>
      <c r="BO100" s="9">
        <f t="shared" si="451"/>
        <v>0</v>
      </c>
      <c r="BP100" s="9">
        <f t="shared" si="451"/>
        <v>0</v>
      </c>
      <c r="BQ100" s="9">
        <f t="shared" si="451"/>
        <v>0</v>
      </c>
      <c r="BR100" s="9">
        <f t="shared" si="451"/>
        <v>0</v>
      </c>
      <c r="BS100" s="9">
        <f t="shared" si="451"/>
        <v>0</v>
      </c>
      <c r="BT100" s="9">
        <f t="shared" si="451"/>
        <v>0</v>
      </c>
      <c r="BU100" s="9">
        <f t="shared" si="451"/>
        <v>0</v>
      </c>
      <c r="BV100" s="9">
        <f t="shared" si="451"/>
        <v>0</v>
      </c>
      <c r="BW100" s="9">
        <f t="shared" si="451"/>
        <v>0</v>
      </c>
      <c r="BX100" s="9">
        <f t="shared" si="451"/>
        <v>0</v>
      </c>
      <c r="BY100" s="9">
        <f t="shared" si="451"/>
        <v>0</v>
      </c>
      <c r="BZ100" s="9">
        <f t="shared" si="451"/>
        <v>0</v>
      </c>
      <c r="CA100" s="9">
        <f t="shared" si="451"/>
        <v>0</v>
      </c>
      <c r="CB100" s="9">
        <f t="shared" si="451"/>
        <v>0</v>
      </c>
      <c r="CC100" s="9">
        <f t="shared" si="451"/>
        <v>0</v>
      </c>
      <c r="CD100" s="9">
        <f t="shared" si="451"/>
        <v>0</v>
      </c>
      <c r="CE100" s="9">
        <f t="shared" si="451"/>
        <v>0</v>
      </c>
      <c r="CF100" s="55">
        <f t="shared" si="451"/>
        <v>0</v>
      </c>
      <c r="CG100" s="54">
        <f>(AG100*Conversions!N$14+'Federal Appliances'!BG100*Conversions!N$15)/Conversions!$B$9</f>
        <v>0</v>
      </c>
      <c r="CH100" s="9">
        <f>(AH100*Conversions!O$14+'Federal Appliances'!BH100*Conversions!O$15)/Conversions!$B$9</f>
        <v>1215.5602588503996</v>
      </c>
      <c r="CI100" s="9">
        <f>(AI100*Conversions!P$14+'Federal Appliances'!BI100*Conversions!P$15)/Conversions!$B$9</f>
        <v>1189.6184240578605</v>
      </c>
      <c r="CJ100" s="9">
        <f>(AJ100*Conversions!Q$14+'Federal Appliances'!BJ100*Conversions!Q$15)/Conversions!$B$9</f>
        <v>1163.6765892653214</v>
      </c>
      <c r="CK100" s="9">
        <f>(AK100*Conversions!R$14+'Federal Appliances'!BK100*Conversions!R$15)/Conversions!$B$9</f>
        <v>1137.7347544727825</v>
      </c>
      <c r="CL100" s="9">
        <f>(AL100*Conversions!S$14+'Federal Appliances'!BL100*Conversions!S$15)/Conversions!$B$9</f>
        <v>1111.7929196802436</v>
      </c>
      <c r="CM100" s="9">
        <f>(AM100*Conversions!T$14+'Federal Appliances'!BM100*Conversions!T$15)/Conversions!$B$9</f>
        <v>1074.7331556909021</v>
      </c>
      <c r="CN100" s="9">
        <f>(AN100*Conversions!U$14+'Federal Appliances'!BN100*Conversions!U$15)/Conversions!$B$9</f>
        <v>1037.6733917015606</v>
      </c>
      <c r="CO100" s="9">
        <f>(AO100*Conversions!V$14+'Federal Appliances'!BO100*Conversions!V$15)/Conversions!$B$9</f>
        <v>1000.6136277122191</v>
      </c>
      <c r="CP100" s="9">
        <f>(AP100*Conversions!W$14+'Federal Appliances'!BP100*Conversions!W$15)/Conversions!$B$9</f>
        <v>963.55386372287774</v>
      </c>
      <c r="CQ100" s="9">
        <f>(AQ100*Conversions!X$14+'Federal Appliances'!BQ100*Conversions!X$15)/Conversions!$B$9</f>
        <v>926.49409973353613</v>
      </c>
      <c r="CR100" s="9">
        <f>(AR100*Conversions!Y$14+'Federal Appliances'!BR100*Conversions!Y$15)/Conversions!$B$9</f>
        <v>889.43433574419464</v>
      </c>
      <c r="CS100" s="9">
        <f>(AS100*Conversions!Z$14+'Federal Appliances'!BS100*Conversions!Z$15)/Conversions!$B$9</f>
        <v>852.37457175485315</v>
      </c>
      <c r="CT100" s="9">
        <f>(AT100*Conversions!AA$14+'Federal Appliances'!BT100*Conversions!AA$15)/Conversions!$B$9</f>
        <v>815.31480776551166</v>
      </c>
      <c r="CU100" s="9">
        <f>(AU100*Conversions!AB$14+'Federal Appliances'!BU100*Conversions!AB$15)/Conversions!$B$9</f>
        <v>778.25504377617017</v>
      </c>
      <c r="CV100" s="9">
        <f>(AV100*Conversions!AC$14+'Federal Appliances'!BV100*Conversions!AC$15)/Conversions!$B$9</f>
        <v>741.19527978682868</v>
      </c>
      <c r="CW100" s="9">
        <f>(AW100*Conversions!AD$14+'Federal Appliances'!BW100*Conversions!AD$15)/Conversions!$B$9</f>
        <v>704.13551579748707</v>
      </c>
      <c r="CX100" s="9">
        <f>(AX100*Conversions!AE$14+'Federal Appliances'!BX100*Conversions!AE$15)/Conversions!$B$9</f>
        <v>667.0757518081457</v>
      </c>
      <c r="CY100" s="9">
        <f>(AY100*Conversions!AF$14+'Federal Appliances'!BY100*Conversions!AF$15)/Conversions!$B$9</f>
        <v>630.01598781880409</v>
      </c>
      <c r="CZ100" s="9">
        <f>(AZ100*Conversions!AG$14+'Federal Appliances'!BZ100*Conversions!AG$15)/Conversions!$B$9</f>
        <v>592.95622382946272</v>
      </c>
      <c r="DA100" s="9">
        <f>(BA100*Conversions!AH$14+'Federal Appliances'!CA100*Conversions!AH$15)/Conversions!$B$9</f>
        <v>555.89645984012111</v>
      </c>
      <c r="DB100" s="9">
        <f>(BB100*Conversions!AI$14+'Federal Appliances'!CB100*Conversions!AI$15)/Conversions!$B$9</f>
        <v>518.83669585077962</v>
      </c>
      <c r="DC100" s="9">
        <f>(BC100*Conversions!AJ$14+'Federal Appliances'!CC100*Conversions!AJ$15)/Conversions!$B$9</f>
        <v>481.77693186143819</v>
      </c>
      <c r="DD100" s="9">
        <f>(BD100*Conversions!AK$14+'Federal Appliances'!CD100*Conversions!AK$15)/Conversions!$B$9</f>
        <v>444.71716787209675</v>
      </c>
      <c r="DE100" s="9">
        <f>(BE100*Conversions!AL$14+'Federal Appliances'!CE100*Conversions!AL$15)/Conversions!$B$9</f>
        <v>407.65740388275532</v>
      </c>
      <c r="DF100" s="55">
        <f>(BF100*Conversions!AM$14+'Federal Appliances'!CF100*Conversions!AM$15)/Conversions!$B$9</f>
        <v>370.59763989341451</v>
      </c>
    </row>
    <row r="101" spans="2:110">
      <c r="B101" t="str">
        <f t="shared" si="304"/>
        <v>Yes</v>
      </c>
      <c r="C101" t="s">
        <v>202</v>
      </c>
      <c r="D101" s="46">
        <f t="shared" si="304"/>
        <v>2.1000000000000001E-2</v>
      </c>
      <c r="E101">
        <f t="shared" ref="E101" si="452">E48</f>
        <v>2025</v>
      </c>
      <c r="F101" s="49">
        <v>13.1</v>
      </c>
      <c r="G101" s="51">
        <f t="shared" si="306"/>
        <v>2038.1</v>
      </c>
      <c r="H101" s="7">
        <v>-0.1</v>
      </c>
      <c r="I101" s="7">
        <v>41.9</v>
      </c>
      <c r="J101" s="7">
        <v>0</v>
      </c>
      <c r="K101" s="7">
        <v>346</v>
      </c>
      <c r="L101" s="7">
        <v>0</v>
      </c>
      <c r="M101" s="7">
        <v>-0.1</v>
      </c>
      <c r="N101" s="7">
        <v>52.2</v>
      </c>
      <c r="O101" s="7">
        <v>0</v>
      </c>
      <c r="P101" s="7">
        <v>457</v>
      </c>
      <c r="Q101" s="7">
        <v>0</v>
      </c>
      <c r="R101" s="7">
        <v>1</v>
      </c>
      <c r="S101" s="7">
        <v>0</v>
      </c>
      <c r="T101" s="7">
        <v>8.5</v>
      </c>
      <c r="U101" s="7">
        <v>1.2</v>
      </c>
      <c r="V101" s="7">
        <v>1.2</v>
      </c>
      <c r="W101" s="7">
        <v>53.8</v>
      </c>
      <c r="X101" s="7">
        <v>53.5</v>
      </c>
      <c r="Y101" s="45">
        <f t="shared" si="307"/>
        <v>3.5320378151260517E-2</v>
      </c>
      <c r="Z101" s="45">
        <f t="shared" si="308"/>
        <v>1.7656182964258606E-2</v>
      </c>
      <c r="AA101" s="46">
        <f t="shared" si="309"/>
        <v>-2.0973154362416112E-4</v>
      </c>
      <c r="AB101" s="46">
        <f t="shared" si="297"/>
        <v>5.7180414065067367E-2</v>
      </c>
      <c r="AC101" s="46">
        <f t="shared" si="298"/>
        <v>0</v>
      </c>
      <c r="AD101" s="46">
        <f t="shared" si="299"/>
        <v>6.243681176052682E-3</v>
      </c>
      <c r="AE101" s="46">
        <f t="shared" si="300"/>
        <v>0</v>
      </c>
      <c r="AF101" s="46">
        <f t="shared" si="310"/>
        <v>1.2437810945273636E-2</v>
      </c>
      <c r="AG101" s="74">
        <f t="shared" si="311"/>
        <v>-160305.34351145042</v>
      </c>
      <c r="AH101" s="75">
        <f t="shared" ref="AH101:AL101" si="453">IF(AH48=0,0,IF(AH48&gt;0,_xlfn.MINIFS($AG48:$BF48,$AG48:$BF48,"&gt;0"),_xlfn.MAXIFS($AG48:$BF48,$AG48:$BF48,"&lt;0")))</f>
        <v>-160305.34351145042</v>
      </c>
      <c r="AI101" s="75">
        <f t="shared" si="453"/>
        <v>-160305.34351145042</v>
      </c>
      <c r="AJ101" s="9">
        <f t="shared" si="453"/>
        <v>-160305.34351145042</v>
      </c>
      <c r="AK101" s="9">
        <f t="shared" si="453"/>
        <v>-160305.34351145042</v>
      </c>
      <c r="AL101" s="75">
        <f t="shared" si="453"/>
        <v>-160305.34351145042</v>
      </c>
      <c r="AM101" s="75">
        <f t="shared" ref="AM101:BF101" si="454">IF(AM48=0,0,IF(AM48&gt;0,_xlfn.MINIFS($AG48:$BF48,$AG48:$BF48,"&gt;0"),_xlfn.MAXIFS($AG48:$BF48,$AG48:$BF48,"&lt;0")))</f>
        <v>-160305.34351145042</v>
      </c>
      <c r="AN101" s="75">
        <f t="shared" si="454"/>
        <v>-160305.34351145042</v>
      </c>
      <c r="AO101" s="9">
        <f t="shared" si="454"/>
        <v>-160305.34351145042</v>
      </c>
      <c r="AP101" s="9">
        <f t="shared" si="454"/>
        <v>-160305.34351145042</v>
      </c>
      <c r="AQ101" s="75">
        <f t="shared" si="454"/>
        <v>-160305.34351145042</v>
      </c>
      <c r="AR101" s="75">
        <f t="shared" si="454"/>
        <v>-160305.34351145042</v>
      </c>
      <c r="AS101" s="75">
        <f t="shared" si="454"/>
        <v>-160305.34351145042</v>
      </c>
      <c r="AT101" s="9">
        <f t="shared" si="454"/>
        <v>-160305.34351145042</v>
      </c>
      <c r="AU101" s="9">
        <f t="shared" si="454"/>
        <v>-160305.34351145042</v>
      </c>
      <c r="AV101" s="75">
        <f t="shared" si="454"/>
        <v>-160305.34351145042</v>
      </c>
      <c r="AW101" s="75">
        <f t="shared" si="454"/>
        <v>-160305.34351145042</v>
      </c>
      <c r="AX101" s="75">
        <f t="shared" si="454"/>
        <v>-160305.34351145042</v>
      </c>
      <c r="AY101" s="9">
        <f t="shared" si="454"/>
        <v>-160305.34351145042</v>
      </c>
      <c r="AZ101" s="9">
        <f t="shared" si="454"/>
        <v>-160305.34351145042</v>
      </c>
      <c r="BA101" s="75">
        <f t="shared" si="454"/>
        <v>-160305.34351145042</v>
      </c>
      <c r="BB101" s="75">
        <f t="shared" si="454"/>
        <v>-160305.34351145042</v>
      </c>
      <c r="BC101" s="75">
        <f t="shared" si="454"/>
        <v>-160305.34351145042</v>
      </c>
      <c r="BD101" s="9">
        <f t="shared" si="454"/>
        <v>-160305.34351145042</v>
      </c>
      <c r="BE101" s="9">
        <f t="shared" si="454"/>
        <v>-160305.34351145042</v>
      </c>
      <c r="BF101" s="76">
        <f t="shared" si="454"/>
        <v>-160305.34351145042</v>
      </c>
      <c r="BG101" s="9">
        <f t="shared" si="314"/>
        <v>83679.389312977102</v>
      </c>
      <c r="BH101" s="9">
        <f t="shared" ref="BH101:CF101" si="455">IF(BH48=0,0,IF(BH48&gt;0,_xlfn.MINIFS($BG48:$CF48,$BG48:$CF48,"&gt;0"),_xlfn.MAXIFS($BG48:$CF48,$BG48:$CF48,"&lt;0")))</f>
        <v>83679.389312977102</v>
      </c>
      <c r="BI101" s="9">
        <f t="shared" si="455"/>
        <v>83679.389312977102</v>
      </c>
      <c r="BJ101" s="9">
        <f t="shared" si="455"/>
        <v>83679.389312977102</v>
      </c>
      <c r="BK101" s="9">
        <f t="shared" si="455"/>
        <v>83679.389312977102</v>
      </c>
      <c r="BL101" s="9">
        <f t="shared" si="455"/>
        <v>83679.389312977102</v>
      </c>
      <c r="BM101" s="9">
        <f t="shared" si="455"/>
        <v>83679.389312977102</v>
      </c>
      <c r="BN101" s="9">
        <f t="shared" si="455"/>
        <v>83679.389312977102</v>
      </c>
      <c r="BO101" s="9">
        <f t="shared" si="455"/>
        <v>83679.389312977102</v>
      </c>
      <c r="BP101" s="9">
        <f t="shared" si="455"/>
        <v>83679.389312977102</v>
      </c>
      <c r="BQ101" s="9">
        <f t="shared" si="455"/>
        <v>83679.389312977102</v>
      </c>
      <c r="BR101" s="9">
        <f t="shared" si="455"/>
        <v>83679.389312977102</v>
      </c>
      <c r="BS101" s="9">
        <f t="shared" si="455"/>
        <v>83679.389312977102</v>
      </c>
      <c r="BT101" s="9">
        <f t="shared" si="455"/>
        <v>83679.389312977102</v>
      </c>
      <c r="BU101" s="9">
        <f t="shared" si="455"/>
        <v>83679.389312977102</v>
      </c>
      <c r="BV101" s="9">
        <f t="shared" si="455"/>
        <v>83679.389312977102</v>
      </c>
      <c r="BW101" s="9">
        <f t="shared" si="455"/>
        <v>83679.389312977102</v>
      </c>
      <c r="BX101" s="9">
        <f t="shared" si="455"/>
        <v>83679.389312977102</v>
      </c>
      <c r="BY101" s="9">
        <f t="shared" si="455"/>
        <v>83679.389312977102</v>
      </c>
      <c r="BZ101" s="9">
        <f t="shared" si="455"/>
        <v>83679.389312977102</v>
      </c>
      <c r="CA101" s="9">
        <f t="shared" si="455"/>
        <v>83679.389312977102</v>
      </c>
      <c r="CB101" s="9">
        <f t="shared" si="455"/>
        <v>83679.389312977102</v>
      </c>
      <c r="CC101" s="9">
        <f t="shared" si="455"/>
        <v>83679.389312977102</v>
      </c>
      <c r="CD101" s="9">
        <f t="shared" si="455"/>
        <v>83679.389312977102</v>
      </c>
      <c r="CE101" s="9">
        <f t="shared" si="455"/>
        <v>83679.389312977102</v>
      </c>
      <c r="CF101" s="55">
        <f t="shared" si="455"/>
        <v>83679.389312977102</v>
      </c>
      <c r="CG101" s="54">
        <f>(AG101*Conversions!N$14+'Federal Appliances'!BG101*Conversions!N$15)/Conversions!$B$9</f>
        <v>4802.9671003117946</v>
      </c>
      <c r="CH101" s="9">
        <f>(AH101*Conversions!O$14+'Federal Appliances'!BH101*Conversions!O$15)/Conversions!$B$9</f>
        <v>4804.8952800774105</v>
      </c>
      <c r="CI101" s="9">
        <f>(AI101*Conversions!P$14+'Federal Appliances'!BI101*Conversions!P$15)/Conversions!$B$9</f>
        <v>4806.8234598430272</v>
      </c>
      <c r="CJ101" s="9">
        <f>(AJ101*Conversions!Q$14+'Federal Appliances'!BJ101*Conversions!Q$15)/Conversions!$B$9</f>
        <v>4808.7516396086439</v>
      </c>
      <c r="CK101" s="9">
        <f>(AK101*Conversions!R$14+'Federal Appliances'!BK101*Conversions!R$15)/Conversions!$B$9</f>
        <v>4810.6798193742607</v>
      </c>
      <c r="CL101" s="9">
        <f>(AL101*Conversions!S$14+'Federal Appliances'!BL101*Conversions!S$15)/Conversions!$B$9</f>
        <v>4812.6079991398774</v>
      </c>
      <c r="CM101" s="9">
        <f>(AM101*Conversions!T$14+'Federal Appliances'!BM101*Conversions!T$15)/Conversions!$B$9</f>
        <v>4815.3625416621862</v>
      </c>
      <c r="CN101" s="9">
        <f>(AN101*Conversions!U$14+'Federal Appliances'!BN101*Conversions!U$15)/Conversions!$B$9</f>
        <v>4818.1170841844969</v>
      </c>
      <c r="CO101" s="9">
        <f>(AO101*Conversions!V$14+'Federal Appliances'!BO101*Conversions!V$15)/Conversions!$B$9</f>
        <v>4820.8716267068057</v>
      </c>
      <c r="CP101" s="9">
        <f>(AP101*Conversions!W$14+'Federal Appliances'!BP101*Conversions!W$15)/Conversions!$B$9</f>
        <v>4823.6261692291155</v>
      </c>
      <c r="CQ101" s="9">
        <f>(AQ101*Conversions!X$14+'Federal Appliances'!BQ101*Conversions!X$15)/Conversions!$B$9</f>
        <v>4826.3807117514243</v>
      </c>
      <c r="CR101" s="9">
        <f>(AR101*Conversions!Y$14+'Federal Appliances'!BR101*Conversions!Y$15)/Conversions!$B$9</f>
        <v>4829.1352542737341</v>
      </c>
      <c r="CS101" s="9">
        <f>(AS101*Conversions!Z$14+'Federal Appliances'!BS101*Conversions!Z$15)/Conversions!$B$9</f>
        <v>4831.8897967960438</v>
      </c>
      <c r="CT101" s="9">
        <f>(AT101*Conversions!AA$14+'Federal Appliances'!BT101*Conversions!AA$15)/Conversions!$B$9</f>
        <v>4834.6443393183526</v>
      </c>
      <c r="CU101" s="9">
        <f>(AU101*Conversions!AB$14+'Federal Appliances'!BU101*Conversions!AB$15)/Conversions!$B$9</f>
        <v>4837.3988818406624</v>
      </c>
      <c r="CV101" s="9">
        <f>(AV101*Conversions!AC$14+'Federal Appliances'!BV101*Conversions!AC$15)/Conversions!$B$9</f>
        <v>4840.1534243629712</v>
      </c>
      <c r="CW101" s="9">
        <f>(AW101*Conversions!AD$14+'Federal Appliances'!BW101*Conversions!AD$15)/Conversions!$B$9</f>
        <v>4842.907966885281</v>
      </c>
      <c r="CX101" s="9">
        <f>(AX101*Conversions!AE$14+'Federal Appliances'!BX101*Conversions!AE$15)/Conversions!$B$9</f>
        <v>4845.6625094075898</v>
      </c>
      <c r="CY101" s="9">
        <f>(AY101*Conversions!AF$14+'Federal Appliances'!BY101*Conversions!AF$15)/Conversions!$B$9</f>
        <v>4848.4170519299005</v>
      </c>
      <c r="CZ101" s="9">
        <f>(AZ101*Conversions!AG$14+'Federal Appliances'!BZ101*Conversions!AG$15)/Conversions!$B$9</f>
        <v>4851.1715944522093</v>
      </c>
      <c r="DA101" s="9">
        <f>(BA101*Conversions!AH$14+'Federal Appliances'!CA101*Conversions!AH$15)/Conversions!$B$9</f>
        <v>4853.9261369745191</v>
      </c>
      <c r="DB101" s="9">
        <f>(BB101*Conversions!AI$14+'Federal Appliances'!CB101*Conversions!AI$15)/Conversions!$B$9</f>
        <v>4856.6806794968288</v>
      </c>
      <c r="DC101" s="9">
        <f>(BC101*Conversions!AJ$14+'Federal Appliances'!CC101*Conversions!AJ$15)/Conversions!$B$9</f>
        <v>4859.4352220191377</v>
      </c>
      <c r="DD101" s="9">
        <f>(BD101*Conversions!AK$14+'Federal Appliances'!CD101*Conversions!AK$15)/Conversions!$B$9</f>
        <v>4862.1897645414474</v>
      </c>
      <c r="DE101" s="9">
        <f>(BE101*Conversions!AL$14+'Federal Appliances'!CE101*Conversions!AL$15)/Conversions!$B$9</f>
        <v>4864.9443070637562</v>
      </c>
      <c r="DF101" s="55">
        <f>(BF101*Conversions!AM$14+'Federal Appliances'!CF101*Conversions!AM$15)/Conversions!$B$9</f>
        <v>4867.698849586066</v>
      </c>
    </row>
    <row r="102" spans="2:110">
      <c r="B102" t="str">
        <f t="shared" si="304"/>
        <v>Yes</v>
      </c>
      <c r="C102" t="s">
        <v>203</v>
      </c>
      <c r="D102" s="46">
        <f t="shared" si="304"/>
        <v>2.1000000000000001E-2</v>
      </c>
      <c r="E102">
        <f t="shared" ref="E102" si="456">E49</f>
        <v>2026</v>
      </c>
      <c r="F102" s="49">
        <v>15</v>
      </c>
      <c r="G102" s="51">
        <f t="shared" si="306"/>
        <v>2041</v>
      </c>
      <c r="H102" s="7">
        <v>2.8</v>
      </c>
      <c r="I102" s="7">
        <v>0</v>
      </c>
      <c r="J102" s="7">
        <v>0</v>
      </c>
      <c r="K102" s="7">
        <v>284</v>
      </c>
      <c r="L102" s="7">
        <v>1.4</v>
      </c>
      <c r="M102" s="7">
        <v>4.4000000000000004</v>
      </c>
      <c r="N102" s="7">
        <v>0</v>
      </c>
      <c r="O102" s="7">
        <v>0</v>
      </c>
      <c r="P102" s="7">
        <v>425</v>
      </c>
      <c r="Q102" s="7">
        <v>2.1</v>
      </c>
      <c r="R102" s="7">
        <v>0.7</v>
      </c>
      <c r="S102" s="7">
        <v>0</v>
      </c>
      <c r="T102" s="7">
        <v>7.7</v>
      </c>
      <c r="U102" s="7">
        <v>0.2</v>
      </c>
      <c r="V102" s="7">
        <v>0.4</v>
      </c>
      <c r="W102" s="7">
        <v>7.9</v>
      </c>
      <c r="X102" s="7">
        <v>23</v>
      </c>
      <c r="Y102" s="45">
        <f t="shared" si="307"/>
        <v>5.1864495798319352E-3</v>
      </c>
      <c r="Z102" s="45">
        <f t="shared" si="308"/>
        <v>7.590508564073793E-3</v>
      </c>
      <c r="AA102" s="46">
        <f t="shared" si="309"/>
        <v>9.2281879194630895E-3</v>
      </c>
      <c r="AB102" s="46">
        <f t="shared" si="297"/>
        <v>0</v>
      </c>
      <c r="AC102" s="46">
        <f t="shared" si="298"/>
        <v>0</v>
      </c>
      <c r="AD102" s="46">
        <f t="shared" si="299"/>
        <v>5.8064868705085112E-3</v>
      </c>
      <c r="AE102" s="46">
        <f t="shared" si="300"/>
        <v>1.7895185342991053E-2</v>
      </c>
      <c r="AF102" s="46">
        <f t="shared" si="310"/>
        <v>8.7064676616915443E-3</v>
      </c>
      <c r="AG102" s="74">
        <f t="shared" si="311"/>
        <v>0</v>
      </c>
      <c r="AH102" s="9">
        <f t="shared" ref="AH102:AL102" si="457">IF(AH49=0,0,IF(AH49&gt;0,_xlfn.MINIFS($AG49:$BF49,$AG49:$BF49,"&gt;0"),_xlfn.MAXIFS($AG49:$BF49,$AG49:$BF49,"&lt;0")))</f>
        <v>6160000.0000000009</v>
      </c>
      <c r="AI102" s="9">
        <f t="shared" si="457"/>
        <v>6160000.0000000009</v>
      </c>
      <c r="AJ102" s="9">
        <f t="shared" si="457"/>
        <v>6160000.0000000009</v>
      </c>
      <c r="AK102" s="9">
        <f t="shared" si="457"/>
        <v>6160000.0000000009</v>
      </c>
      <c r="AL102" s="75">
        <f t="shared" si="457"/>
        <v>6160000.0000000009</v>
      </c>
      <c r="AM102" s="9">
        <f t="shared" ref="AM102:BF102" si="458">IF(AM49=0,0,IF(AM49&gt;0,_xlfn.MINIFS($AG49:$BF49,$AG49:$BF49,"&gt;0"),_xlfn.MAXIFS($AG49:$BF49,$AG49:$BF49,"&lt;0")))</f>
        <v>6160000.0000000009</v>
      </c>
      <c r="AN102" s="9">
        <f t="shared" si="458"/>
        <v>6160000.0000000009</v>
      </c>
      <c r="AO102" s="9">
        <f t="shared" si="458"/>
        <v>6160000.0000000009</v>
      </c>
      <c r="AP102" s="9">
        <f t="shared" si="458"/>
        <v>6160000.0000000009</v>
      </c>
      <c r="AQ102" s="75">
        <f t="shared" si="458"/>
        <v>6160000.0000000009</v>
      </c>
      <c r="AR102" s="9">
        <f t="shared" si="458"/>
        <v>6160000.0000000009</v>
      </c>
      <c r="AS102" s="9">
        <f t="shared" si="458"/>
        <v>6160000.0000000009</v>
      </c>
      <c r="AT102" s="9">
        <f t="shared" si="458"/>
        <v>6160000.0000000009</v>
      </c>
      <c r="AU102" s="9">
        <f t="shared" si="458"/>
        <v>6160000.0000000009</v>
      </c>
      <c r="AV102" s="75">
        <f t="shared" si="458"/>
        <v>6160000.0000000009</v>
      </c>
      <c r="AW102" s="9">
        <f t="shared" si="458"/>
        <v>6160000.0000000009</v>
      </c>
      <c r="AX102" s="9">
        <f t="shared" si="458"/>
        <v>6160000.0000000009</v>
      </c>
      <c r="AY102" s="9">
        <f t="shared" si="458"/>
        <v>6160000.0000000009</v>
      </c>
      <c r="AZ102" s="9">
        <f t="shared" si="458"/>
        <v>6160000.0000000009</v>
      </c>
      <c r="BA102" s="75">
        <f t="shared" si="458"/>
        <v>6160000.0000000009</v>
      </c>
      <c r="BB102" s="9">
        <f t="shared" si="458"/>
        <v>6160000.0000000009</v>
      </c>
      <c r="BC102" s="9">
        <f t="shared" si="458"/>
        <v>6160000.0000000009</v>
      </c>
      <c r="BD102" s="9">
        <f t="shared" si="458"/>
        <v>6160000.0000000009</v>
      </c>
      <c r="BE102" s="9">
        <f t="shared" si="458"/>
        <v>6160000.0000000009</v>
      </c>
      <c r="BF102" s="76">
        <f t="shared" si="458"/>
        <v>6160000.0000000009</v>
      </c>
      <c r="BG102" s="9">
        <f t="shared" si="314"/>
        <v>0</v>
      </c>
      <c r="BH102" s="9">
        <f t="shared" ref="BH102:CF102" si="459">IF(BH49=0,0,IF(BH49&gt;0,_xlfn.MINIFS($BG49:$CF49,$BG49:$CF49,"&gt;0"),_xlfn.MAXIFS($BG49:$CF49,$BG49:$CF49,"&lt;0")))</f>
        <v>0</v>
      </c>
      <c r="BI102" s="9">
        <f t="shared" si="459"/>
        <v>0</v>
      </c>
      <c r="BJ102" s="9">
        <f t="shared" si="459"/>
        <v>0</v>
      </c>
      <c r="BK102" s="9">
        <f t="shared" si="459"/>
        <v>0</v>
      </c>
      <c r="BL102" s="9">
        <f t="shared" si="459"/>
        <v>0</v>
      </c>
      <c r="BM102" s="9">
        <f t="shared" si="459"/>
        <v>0</v>
      </c>
      <c r="BN102" s="9">
        <f t="shared" si="459"/>
        <v>0</v>
      </c>
      <c r="BO102" s="9">
        <f t="shared" si="459"/>
        <v>0</v>
      </c>
      <c r="BP102" s="9">
        <f t="shared" si="459"/>
        <v>0</v>
      </c>
      <c r="BQ102" s="9">
        <f t="shared" si="459"/>
        <v>0</v>
      </c>
      <c r="BR102" s="9">
        <f t="shared" si="459"/>
        <v>0</v>
      </c>
      <c r="BS102" s="9">
        <f t="shared" si="459"/>
        <v>0</v>
      </c>
      <c r="BT102" s="9">
        <f t="shared" si="459"/>
        <v>0</v>
      </c>
      <c r="BU102" s="9">
        <f t="shared" si="459"/>
        <v>0</v>
      </c>
      <c r="BV102" s="9">
        <f t="shared" si="459"/>
        <v>0</v>
      </c>
      <c r="BW102" s="9">
        <f t="shared" si="459"/>
        <v>0</v>
      </c>
      <c r="BX102" s="9">
        <f t="shared" si="459"/>
        <v>0</v>
      </c>
      <c r="BY102" s="9">
        <f t="shared" si="459"/>
        <v>0</v>
      </c>
      <c r="BZ102" s="9">
        <f t="shared" si="459"/>
        <v>0</v>
      </c>
      <c r="CA102" s="9">
        <f t="shared" si="459"/>
        <v>0</v>
      </c>
      <c r="CB102" s="9">
        <f t="shared" si="459"/>
        <v>0</v>
      </c>
      <c r="CC102" s="9">
        <f t="shared" si="459"/>
        <v>0</v>
      </c>
      <c r="CD102" s="9">
        <f t="shared" si="459"/>
        <v>0</v>
      </c>
      <c r="CE102" s="9">
        <f t="shared" si="459"/>
        <v>0</v>
      </c>
      <c r="CF102" s="55">
        <f t="shared" si="459"/>
        <v>0</v>
      </c>
      <c r="CG102" s="54">
        <f>(AG102*Conversions!N$14+'Federal Appliances'!BG102*Conversions!N$15)/Conversions!$B$9</f>
        <v>0</v>
      </c>
      <c r="CH102" s="9">
        <f>(AH102*Conversions!O$14+'Federal Appliances'!BH102*Conversions!O$15)/Conversions!$B$9</f>
        <v>3471.8107042253519</v>
      </c>
      <c r="CI102" s="9">
        <f>(AI102*Conversions!P$14+'Federal Appliances'!BI102*Conversions!P$15)/Conversions!$B$9</f>
        <v>3397.7171830985912</v>
      </c>
      <c r="CJ102" s="9">
        <f>(AJ102*Conversions!Q$14+'Federal Appliances'!BJ102*Conversions!Q$15)/Conversions!$B$9</f>
        <v>3323.6236619718302</v>
      </c>
      <c r="CK102" s="9">
        <f>(AK102*Conversions!R$14+'Federal Appliances'!BK102*Conversions!R$15)/Conversions!$B$9</f>
        <v>3249.5301408450696</v>
      </c>
      <c r="CL102" s="9">
        <f>(AL102*Conversions!S$14+'Federal Appliances'!BL102*Conversions!S$15)/Conversions!$B$9</f>
        <v>3175.4366197183103</v>
      </c>
      <c r="CM102" s="9">
        <f>(AM102*Conversions!T$14+'Federal Appliances'!BM102*Conversions!T$15)/Conversions!$B$9</f>
        <v>3069.5887323943666</v>
      </c>
      <c r="CN102" s="9">
        <f>(AN102*Conversions!U$14+'Federal Appliances'!BN102*Conversions!U$15)/Conversions!$B$9</f>
        <v>2963.7408450704224</v>
      </c>
      <c r="CO102" s="9">
        <f>(AO102*Conversions!V$14+'Federal Appliances'!BO102*Conversions!V$15)/Conversions!$B$9</f>
        <v>2857.8929577464787</v>
      </c>
      <c r="CP102" s="9">
        <f>(AP102*Conversions!W$14+'Federal Appliances'!BP102*Conversions!W$15)/Conversions!$B$9</f>
        <v>2752.045070422535</v>
      </c>
      <c r="CQ102" s="9">
        <f>(AQ102*Conversions!X$14+'Federal Appliances'!BQ102*Conversions!X$15)/Conversions!$B$9</f>
        <v>2646.1971830985908</v>
      </c>
      <c r="CR102" s="9">
        <f>(AR102*Conversions!Y$14+'Federal Appliances'!BR102*Conversions!Y$15)/Conversions!$B$9</f>
        <v>2540.3492957746475</v>
      </c>
      <c r="CS102" s="9">
        <f>(AS102*Conversions!Z$14+'Federal Appliances'!BS102*Conversions!Z$15)/Conversions!$B$9</f>
        <v>2434.5014084507038</v>
      </c>
      <c r="CT102" s="9">
        <f>(AT102*Conversions!AA$14+'Federal Appliances'!BT102*Conversions!AA$15)/Conversions!$B$9</f>
        <v>2328.6535211267596</v>
      </c>
      <c r="CU102" s="9">
        <f>(AU102*Conversions!AB$14+'Federal Appliances'!BU102*Conversions!AB$15)/Conversions!$B$9</f>
        <v>2222.8056338028159</v>
      </c>
      <c r="CV102" s="9">
        <f>(AV102*Conversions!AC$14+'Federal Appliances'!BV102*Conversions!AC$15)/Conversions!$B$9</f>
        <v>2116.9577464788717</v>
      </c>
      <c r="CW102" s="9">
        <f>(AW102*Conversions!AD$14+'Federal Appliances'!BW102*Conversions!AD$15)/Conversions!$B$9</f>
        <v>2011.1098591549282</v>
      </c>
      <c r="CX102" s="9">
        <f>(AX102*Conversions!AE$14+'Federal Appliances'!BX102*Conversions!AE$15)/Conversions!$B$9</f>
        <v>1905.2619718309845</v>
      </c>
      <c r="CY102" s="9">
        <f>(AY102*Conversions!AF$14+'Federal Appliances'!BY102*Conversions!AF$15)/Conversions!$B$9</f>
        <v>1799.4140845070406</v>
      </c>
      <c r="CZ102" s="9">
        <f>(AZ102*Conversions!AG$14+'Federal Appliances'!BZ102*Conversions!AG$15)/Conversions!$B$9</f>
        <v>1693.5661971830968</v>
      </c>
      <c r="DA102" s="9">
        <f>(BA102*Conversions!AH$14+'Federal Appliances'!CA102*Conversions!AH$15)/Conversions!$B$9</f>
        <v>1587.7183098591531</v>
      </c>
      <c r="DB102" s="9">
        <f>(BB102*Conversions!AI$14+'Federal Appliances'!CB102*Conversions!AI$15)/Conversions!$B$9</f>
        <v>1481.8704225352094</v>
      </c>
      <c r="DC102" s="9">
        <f>(BC102*Conversions!AJ$14+'Federal Appliances'!CC102*Conversions!AJ$15)/Conversions!$B$9</f>
        <v>1376.0225352112657</v>
      </c>
      <c r="DD102" s="9">
        <f>(BD102*Conversions!AK$14+'Federal Appliances'!CD102*Conversions!AK$15)/Conversions!$B$9</f>
        <v>1270.1746478873222</v>
      </c>
      <c r="DE102" s="9">
        <f>(BE102*Conversions!AL$14+'Federal Appliances'!CE102*Conversions!AL$15)/Conversions!$B$9</f>
        <v>1164.3267605633785</v>
      </c>
      <c r="DF102" s="55">
        <f>(BF102*Conversions!AM$14+'Federal Appliances'!CF102*Conversions!AM$15)/Conversions!$B$9</f>
        <v>1058.4788732394366</v>
      </c>
    </row>
    <row r="103" spans="2:110">
      <c r="B103" t="str">
        <f t="shared" si="304"/>
        <v>Yes</v>
      </c>
      <c r="C103" t="s">
        <v>204</v>
      </c>
      <c r="D103" s="46">
        <f t="shared" si="304"/>
        <v>2.1000000000000001E-2</v>
      </c>
      <c r="E103">
        <f t="shared" ref="E103" si="460">E50</f>
        <v>2026</v>
      </c>
      <c r="F103" s="49">
        <v>32</v>
      </c>
      <c r="G103" s="51">
        <f t="shared" si="306"/>
        <v>2058</v>
      </c>
      <c r="H103" s="7">
        <v>9.6999999999999993</v>
      </c>
      <c r="I103" s="7">
        <v>0</v>
      </c>
      <c r="J103" s="7">
        <v>0</v>
      </c>
      <c r="K103" s="7">
        <v>985</v>
      </c>
      <c r="L103" s="7">
        <v>1.1000000000000001</v>
      </c>
      <c r="M103" s="7">
        <v>24.9</v>
      </c>
      <c r="N103" s="7">
        <v>0</v>
      </c>
      <c r="O103" s="7">
        <v>0</v>
      </c>
      <c r="P103" s="47">
        <v>2406</v>
      </c>
      <c r="Q103" s="7">
        <v>2.8</v>
      </c>
      <c r="R103" s="7">
        <v>2.8</v>
      </c>
      <c r="S103" s="7">
        <v>0</v>
      </c>
      <c r="T103" s="7">
        <v>31.6</v>
      </c>
      <c r="U103" s="7">
        <v>0.6</v>
      </c>
      <c r="V103" s="7">
        <v>1.5</v>
      </c>
      <c r="W103" s="7">
        <v>32</v>
      </c>
      <c r="X103" s="7">
        <v>94.5</v>
      </c>
      <c r="Y103" s="45">
        <f t="shared" si="307"/>
        <v>2.1008403361344546E-2</v>
      </c>
      <c r="Z103" s="45">
        <f t="shared" si="308"/>
        <v>3.1187089534998845E-2</v>
      </c>
      <c r="AA103" s="46">
        <f t="shared" si="309"/>
        <v>5.2223154362416119E-2</v>
      </c>
      <c r="AB103" s="46">
        <f t="shared" si="297"/>
        <v>0</v>
      </c>
      <c r="AC103" s="46">
        <f t="shared" si="298"/>
        <v>0</v>
      </c>
      <c r="AD103" s="46">
        <f t="shared" si="299"/>
        <v>3.2871546848102305E-2</v>
      </c>
      <c r="AE103" s="46">
        <f t="shared" si="300"/>
        <v>2.3860247123988067E-2</v>
      </c>
      <c r="AF103" s="46">
        <f t="shared" si="310"/>
        <v>3.4825870646766177E-2</v>
      </c>
      <c r="AG103" s="74">
        <f t="shared" si="311"/>
        <v>0</v>
      </c>
      <c r="AH103" s="9">
        <f t="shared" ref="AH103:AL103" si="461">IF(AH50=0,0,IF(AH50&gt;0,_xlfn.MINIFS($AG50:$BF50,$AG50:$BF50,"&gt;0"),_xlfn.MAXIFS($AG50:$BF50,$AG50:$BF50,"&lt;0")))</f>
        <v>16340625.000000002</v>
      </c>
      <c r="AI103" s="9">
        <f t="shared" si="461"/>
        <v>16340625.000000002</v>
      </c>
      <c r="AJ103" s="9">
        <f t="shared" si="461"/>
        <v>16340625.000000002</v>
      </c>
      <c r="AK103" s="9">
        <f t="shared" si="461"/>
        <v>16340625.000000002</v>
      </c>
      <c r="AL103" s="75">
        <f t="shared" si="461"/>
        <v>16340625.000000002</v>
      </c>
      <c r="AM103" s="9">
        <f t="shared" ref="AM103:BF103" si="462">IF(AM50=0,0,IF(AM50&gt;0,_xlfn.MINIFS($AG50:$BF50,$AG50:$BF50,"&gt;0"),_xlfn.MAXIFS($AG50:$BF50,$AG50:$BF50,"&lt;0")))</f>
        <v>16340625.000000002</v>
      </c>
      <c r="AN103" s="9">
        <f t="shared" si="462"/>
        <v>16340625.000000002</v>
      </c>
      <c r="AO103" s="9">
        <f t="shared" si="462"/>
        <v>16340625.000000002</v>
      </c>
      <c r="AP103" s="9">
        <f t="shared" si="462"/>
        <v>16340625.000000002</v>
      </c>
      <c r="AQ103" s="75">
        <f t="shared" si="462"/>
        <v>16340625.000000002</v>
      </c>
      <c r="AR103" s="9">
        <f t="shared" si="462"/>
        <v>16340625.000000002</v>
      </c>
      <c r="AS103" s="9">
        <f t="shared" si="462"/>
        <v>16340625.000000002</v>
      </c>
      <c r="AT103" s="9">
        <f t="shared" si="462"/>
        <v>16340625.000000002</v>
      </c>
      <c r="AU103" s="9">
        <f t="shared" si="462"/>
        <v>16340625.000000002</v>
      </c>
      <c r="AV103" s="75">
        <f t="shared" si="462"/>
        <v>16340625.000000002</v>
      </c>
      <c r="AW103" s="9">
        <f t="shared" si="462"/>
        <v>16340625.000000002</v>
      </c>
      <c r="AX103" s="9">
        <f t="shared" si="462"/>
        <v>16340625.000000002</v>
      </c>
      <c r="AY103" s="9">
        <f t="shared" si="462"/>
        <v>16340625.000000002</v>
      </c>
      <c r="AZ103" s="9">
        <f t="shared" si="462"/>
        <v>16340625.000000002</v>
      </c>
      <c r="BA103" s="75">
        <f t="shared" si="462"/>
        <v>16340625.000000002</v>
      </c>
      <c r="BB103" s="9">
        <f t="shared" si="462"/>
        <v>16340625.000000002</v>
      </c>
      <c r="BC103" s="9">
        <f t="shared" si="462"/>
        <v>16340625.000000002</v>
      </c>
      <c r="BD103" s="9">
        <f t="shared" si="462"/>
        <v>16340625.000000002</v>
      </c>
      <c r="BE103" s="9">
        <f t="shared" si="462"/>
        <v>16340625.000000002</v>
      </c>
      <c r="BF103" s="76">
        <f t="shared" si="462"/>
        <v>16340625.000000002</v>
      </c>
      <c r="BG103" s="9">
        <f t="shared" si="314"/>
        <v>0</v>
      </c>
      <c r="BH103" s="9">
        <f t="shared" ref="BH103:CF103" si="463">IF(BH50=0,0,IF(BH50&gt;0,_xlfn.MINIFS($BG50:$CF50,$BG50:$CF50,"&gt;0"),_xlfn.MAXIFS($BG50:$CF50,$BG50:$CF50,"&lt;0")))</f>
        <v>0</v>
      </c>
      <c r="BI103" s="9">
        <f t="shared" si="463"/>
        <v>0</v>
      </c>
      <c r="BJ103" s="9">
        <f t="shared" si="463"/>
        <v>0</v>
      </c>
      <c r="BK103" s="9">
        <f t="shared" si="463"/>
        <v>0</v>
      </c>
      <c r="BL103" s="9">
        <f t="shared" si="463"/>
        <v>0</v>
      </c>
      <c r="BM103" s="9">
        <f t="shared" si="463"/>
        <v>0</v>
      </c>
      <c r="BN103" s="9">
        <f t="shared" si="463"/>
        <v>0</v>
      </c>
      <c r="BO103" s="9">
        <f t="shared" si="463"/>
        <v>0</v>
      </c>
      <c r="BP103" s="9">
        <f t="shared" si="463"/>
        <v>0</v>
      </c>
      <c r="BQ103" s="9">
        <f t="shared" si="463"/>
        <v>0</v>
      </c>
      <c r="BR103" s="9">
        <f t="shared" si="463"/>
        <v>0</v>
      </c>
      <c r="BS103" s="9">
        <f t="shared" si="463"/>
        <v>0</v>
      </c>
      <c r="BT103" s="9">
        <f t="shared" si="463"/>
        <v>0</v>
      </c>
      <c r="BU103" s="9">
        <f t="shared" si="463"/>
        <v>0</v>
      </c>
      <c r="BV103" s="9">
        <f t="shared" si="463"/>
        <v>0</v>
      </c>
      <c r="BW103" s="9">
        <f t="shared" si="463"/>
        <v>0</v>
      </c>
      <c r="BX103" s="9">
        <f t="shared" si="463"/>
        <v>0</v>
      </c>
      <c r="BY103" s="9">
        <f t="shared" si="463"/>
        <v>0</v>
      </c>
      <c r="BZ103" s="9">
        <f t="shared" si="463"/>
        <v>0</v>
      </c>
      <c r="CA103" s="9">
        <f t="shared" si="463"/>
        <v>0</v>
      </c>
      <c r="CB103" s="9">
        <f t="shared" si="463"/>
        <v>0</v>
      </c>
      <c r="CC103" s="9">
        <f t="shared" si="463"/>
        <v>0</v>
      </c>
      <c r="CD103" s="9">
        <f t="shared" si="463"/>
        <v>0</v>
      </c>
      <c r="CE103" s="9">
        <f t="shared" si="463"/>
        <v>0</v>
      </c>
      <c r="CF103" s="55">
        <f t="shared" si="463"/>
        <v>0</v>
      </c>
      <c r="CG103" s="54">
        <f>(AG103*Conversions!N$14+'Federal Appliances'!BG103*Conversions!N$15)/Conversions!$B$9</f>
        <v>0</v>
      </c>
      <c r="CH103" s="9">
        <f>(AH103*Conversions!O$14+'Federal Appliances'!BH103*Conversions!O$15)/Conversions!$B$9</f>
        <v>9209.6683098591548</v>
      </c>
      <c r="CI103" s="9">
        <f>(AI103*Conversions!P$14+'Federal Appliances'!BI103*Conversions!P$15)/Conversions!$B$9</f>
        <v>9013.1205105633799</v>
      </c>
      <c r="CJ103" s="9">
        <f>(AJ103*Conversions!Q$14+'Federal Appliances'!BJ103*Conversions!Q$15)/Conversions!$B$9</f>
        <v>8816.5727112676032</v>
      </c>
      <c r="CK103" s="9">
        <f>(AK103*Conversions!R$14+'Federal Appliances'!BK103*Conversions!R$15)/Conversions!$B$9</f>
        <v>8620.0249119718283</v>
      </c>
      <c r="CL103" s="9">
        <f>(AL103*Conversions!S$14+'Federal Appliances'!BL103*Conversions!S$15)/Conversions!$B$9</f>
        <v>8423.477112676057</v>
      </c>
      <c r="CM103" s="9">
        <f>(AM103*Conversions!T$14+'Federal Appliances'!BM103*Conversions!T$15)/Conversions!$B$9</f>
        <v>8142.6945422535209</v>
      </c>
      <c r="CN103" s="9">
        <f>(AN103*Conversions!U$14+'Federal Appliances'!BN103*Conversions!U$15)/Conversions!$B$9</f>
        <v>7861.9119718309857</v>
      </c>
      <c r="CO103" s="9">
        <f>(AO103*Conversions!V$14+'Federal Appliances'!BO103*Conversions!V$15)/Conversions!$B$9</f>
        <v>7581.1294014084497</v>
      </c>
      <c r="CP103" s="9">
        <f>(AP103*Conversions!W$14+'Federal Appliances'!BP103*Conversions!W$15)/Conversions!$B$9</f>
        <v>7300.3468309859145</v>
      </c>
      <c r="CQ103" s="9">
        <f>(AQ103*Conversions!X$14+'Federal Appliances'!BQ103*Conversions!X$15)/Conversions!$B$9</f>
        <v>7019.5642605633793</v>
      </c>
      <c r="CR103" s="9">
        <f>(AR103*Conversions!Y$14+'Federal Appliances'!BR103*Conversions!Y$15)/Conversions!$B$9</f>
        <v>6738.7816901408432</v>
      </c>
      <c r="CS103" s="9">
        <f>(AS103*Conversions!Z$14+'Federal Appliances'!BS103*Conversions!Z$15)/Conversions!$B$9</f>
        <v>6457.9991197183081</v>
      </c>
      <c r="CT103" s="9">
        <f>(AT103*Conversions!AA$14+'Federal Appliances'!BT103*Conversions!AA$15)/Conversions!$B$9</f>
        <v>6177.216549295772</v>
      </c>
      <c r="CU103" s="9">
        <f>(AU103*Conversions!AB$14+'Federal Appliances'!BU103*Conversions!AB$15)/Conversions!$B$9</f>
        <v>5896.4339788732368</v>
      </c>
      <c r="CV103" s="9">
        <f>(AV103*Conversions!AC$14+'Federal Appliances'!BV103*Conversions!AC$15)/Conversions!$B$9</f>
        <v>5615.6514084507016</v>
      </c>
      <c r="CW103" s="9">
        <f>(AW103*Conversions!AD$14+'Federal Appliances'!BW103*Conversions!AD$15)/Conversions!$B$9</f>
        <v>5334.8688380281656</v>
      </c>
      <c r="CX103" s="9">
        <f>(AX103*Conversions!AE$14+'Federal Appliances'!BX103*Conversions!AE$15)/Conversions!$B$9</f>
        <v>5054.0862676056295</v>
      </c>
      <c r="CY103" s="9">
        <f>(AY103*Conversions!AF$14+'Federal Appliances'!BY103*Conversions!AF$15)/Conversions!$B$9</f>
        <v>4773.3036971830943</v>
      </c>
      <c r="CZ103" s="9">
        <f>(AZ103*Conversions!AG$14+'Federal Appliances'!BZ103*Conversions!AG$15)/Conversions!$B$9</f>
        <v>4492.5211267605582</v>
      </c>
      <c r="DA103" s="9">
        <f>(BA103*Conversions!AH$14+'Federal Appliances'!CA103*Conversions!AH$15)/Conversions!$B$9</f>
        <v>4211.738556338023</v>
      </c>
      <c r="DB103" s="9">
        <f>(BB103*Conversions!AI$14+'Federal Appliances'!CB103*Conversions!AI$15)/Conversions!$B$9</f>
        <v>3930.9559859154879</v>
      </c>
      <c r="DC103" s="9">
        <f>(BC103*Conversions!AJ$14+'Federal Appliances'!CC103*Conversions!AJ$15)/Conversions!$B$9</f>
        <v>3650.1734154929527</v>
      </c>
      <c r="DD103" s="9">
        <f>(BD103*Conversions!AK$14+'Federal Appliances'!CD103*Conversions!AK$15)/Conversions!$B$9</f>
        <v>3369.3908450704175</v>
      </c>
      <c r="DE103" s="9">
        <f>(BE103*Conversions!AL$14+'Federal Appliances'!CE103*Conversions!AL$15)/Conversions!$B$9</f>
        <v>3088.6082746478828</v>
      </c>
      <c r="DF103" s="55">
        <f>(BF103*Conversions!AM$14+'Federal Appliances'!CF103*Conversions!AM$15)/Conversions!$B$9</f>
        <v>2807.8257042253522</v>
      </c>
    </row>
    <row r="104" spans="2:110">
      <c r="B104" t="str">
        <f t="shared" si="304"/>
        <v>Yes</v>
      </c>
      <c r="C104" t="s">
        <v>205</v>
      </c>
      <c r="D104" s="46">
        <f t="shared" si="304"/>
        <v>2.1000000000000001E-2</v>
      </c>
      <c r="E104">
        <f t="shared" ref="E104" si="464">E51</f>
        <v>2026</v>
      </c>
      <c r="F104" s="49">
        <v>15.6</v>
      </c>
      <c r="G104" s="51">
        <f t="shared" si="306"/>
        <v>2041.6</v>
      </c>
      <c r="H104" s="7">
        <v>11.7</v>
      </c>
      <c r="I104" s="7">
        <v>0</v>
      </c>
      <c r="J104" s="7">
        <v>0</v>
      </c>
      <c r="K104" s="47">
        <v>1012</v>
      </c>
      <c r="L104" s="7">
        <v>1.6</v>
      </c>
      <c r="M104" s="7">
        <v>19.3</v>
      </c>
      <c r="N104" s="7">
        <v>0</v>
      </c>
      <c r="O104" s="7">
        <v>0</v>
      </c>
      <c r="P104" s="47">
        <v>1589</v>
      </c>
      <c r="Q104" s="7">
        <v>2.6</v>
      </c>
      <c r="R104" s="7">
        <v>2.9</v>
      </c>
      <c r="S104" s="7">
        <v>0</v>
      </c>
      <c r="T104" s="7">
        <v>28.1</v>
      </c>
      <c r="U104" s="7">
        <v>0.8</v>
      </c>
      <c r="V104" s="7">
        <v>1.8</v>
      </c>
      <c r="W104" s="7">
        <v>34.200000000000003</v>
      </c>
      <c r="X104" s="7">
        <v>99.3</v>
      </c>
      <c r="Y104" s="45">
        <f t="shared" si="307"/>
        <v>2.2452731092436985E-2</v>
      </c>
      <c r="Z104" s="45">
        <f t="shared" si="308"/>
        <v>3.2771195670109894E-2</v>
      </c>
      <c r="AA104" s="46">
        <f t="shared" si="309"/>
        <v>4.0478187919463095E-2</v>
      </c>
      <c r="AB104" s="46">
        <f t="shared" si="297"/>
        <v>0</v>
      </c>
      <c r="AC104" s="46">
        <f t="shared" si="298"/>
        <v>0</v>
      </c>
      <c r="AD104" s="46">
        <f t="shared" si="299"/>
        <v>2.1709429734677706E-2</v>
      </c>
      <c r="AE104" s="46">
        <f t="shared" si="300"/>
        <v>2.2155943757988922E-2</v>
      </c>
      <c r="AF104" s="46">
        <f t="shared" si="310"/>
        <v>3.6069651741293542E-2</v>
      </c>
      <c r="AG104" s="74">
        <f t="shared" si="311"/>
        <v>0</v>
      </c>
      <c r="AH104" s="9">
        <f t="shared" ref="AH104:AL104" si="465">IF(AH51=0,0,IF(AH51&gt;0,_xlfn.MINIFS($AG51:$BF51,$AG51:$BF51,"&gt;0"),_xlfn.MAXIFS($AG51:$BF51,$AG51:$BF51,"&lt;0")))</f>
        <v>25980769.230769236</v>
      </c>
      <c r="AI104" s="9">
        <f t="shared" si="465"/>
        <v>25980769.230769236</v>
      </c>
      <c r="AJ104" s="9">
        <f t="shared" si="465"/>
        <v>25980769.230769236</v>
      </c>
      <c r="AK104" s="9">
        <f t="shared" si="465"/>
        <v>25980769.230769236</v>
      </c>
      <c r="AL104" s="75">
        <f t="shared" si="465"/>
        <v>25980769.230769236</v>
      </c>
      <c r="AM104" s="9">
        <f t="shared" ref="AM104:BF104" si="466">IF(AM51=0,0,IF(AM51&gt;0,_xlfn.MINIFS($AG51:$BF51,$AG51:$BF51,"&gt;0"),_xlfn.MAXIFS($AG51:$BF51,$AG51:$BF51,"&lt;0")))</f>
        <v>25980769.230769236</v>
      </c>
      <c r="AN104" s="9">
        <f t="shared" si="466"/>
        <v>25980769.230769236</v>
      </c>
      <c r="AO104" s="9">
        <f t="shared" si="466"/>
        <v>25980769.230769236</v>
      </c>
      <c r="AP104" s="9">
        <f t="shared" si="466"/>
        <v>25980769.230769236</v>
      </c>
      <c r="AQ104" s="75">
        <f t="shared" si="466"/>
        <v>25980769.230769236</v>
      </c>
      <c r="AR104" s="9">
        <f t="shared" si="466"/>
        <v>25980769.230769236</v>
      </c>
      <c r="AS104" s="9">
        <f t="shared" si="466"/>
        <v>25980769.230769236</v>
      </c>
      <c r="AT104" s="9">
        <f t="shared" si="466"/>
        <v>25980769.230769236</v>
      </c>
      <c r="AU104" s="9">
        <f t="shared" si="466"/>
        <v>25980769.230769236</v>
      </c>
      <c r="AV104" s="75">
        <f t="shared" si="466"/>
        <v>25980769.230769236</v>
      </c>
      <c r="AW104" s="9">
        <f t="shared" si="466"/>
        <v>25980769.230769236</v>
      </c>
      <c r="AX104" s="9">
        <f t="shared" si="466"/>
        <v>25980769.230769236</v>
      </c>
      <c r="AY104" s="9">
        <f t="shared" si="466"/>
        <v>25980769.230769236</v>
      </c>
      <c r="AZ104" s="9">
        <f t="shared" si="466"/>
        <v>25980769.230769236</v>
      </c>
      <c r="BA104" s="75">
        <f t="shared" si="466"/>
        <v>25980769.230769236</v>
      </c>
      <c r="BB104" s="9">
        <f t="shared" si="466"/>
        <v>25980769.230769236</v>
      </c>
      <c r="BC104" s="9">
        <f t="shared" si="466"/>
        <v>25980769.230769236</v>
      </c>
      <c r="BD104" s="9">
        <f t="shared" si="466"/>
        <v>25980769.230769236</v>
      </c>
      <c r="BE104" s="9">
        <f t="shared" si="466"/>
        <v>25980769.230769236</v>
      </c>
      <c r="BF104" s="76">
        <f t="shared" si="466"/>
        <v>25980769.230769236</v>
      </c>
      <c r="BG104" s="9">
        <f t="shared" si="314"/>
        <v>0</v>
      </c>
      <c r="BH104" s="9">
        <f t="shared" ref="BH104:CF104" si="467">IF(BH51=0,0,IF(BH51&gt;0,_xlfn.MINIFS($BG51:$CF51,$BG51:$CF51,"&gt;0"),_xlfn.MAXIFS($BG51:$CF51,$BG51:$CF51,"&lt;0")))</f>
        <v>0</v>
      </c>
      <c r="BI104" s="9">
        <f t="shared" si="467"/>
        <v>0</v>
      </c>
      <c r="BJ104" s="9">
        <f t="shared" si="467"/>
        <v>0</v>
      </c>
      <c r="BK104" s="9">
        <f t="shared" si="467"/>
        <v>0</v>
      </c>
      <c r="BL104" s="9">
        <f t="shared" si="467"/>
        <v>0</v>
      </c>
      <c r="BM104" s="9">
        <f t="shared" si="467"/>
        <v>0</v>
      </c>
      <c r="BN104" s="9">
        <f t="shared" si="467"/>
        <v>0</v>
      </c>
      <c r="BO104" s="9">
        <f t="shared" si="467"/>
        <v>0</v>
      </c>
      <c r="BP104" s="9">
        <f t="shared" si="467"/>
        <v>0</v>
      </c>
      <c r="BQ104" s="9">
        <f t="shared" si="467"/>
        <v>0</v>
      </c>
      <c r="BR104" s="9">
        <f t="shared" si="467"/>
        <v>0</v>
      </c>
      <c r="BS104" s="9">
        <f t="shared" si="467"/>
        <v>0</v>
      </c>
      <c r="BT104" s="9">
        <f t="shared" si="467"/>
        <v>0</v>
      </c>
      <c r="BU104" s="9">
        <f t="shared" si="467"/>
        <v>0</v>
      </c>
      <c r="BV104" s="9">
        <f t="shared" si="467"/>
        <v>0</v>
      </c>
      <c r="BW104" s="9">
        <f t="shared" si="467"/>
        <v>0</v>
      </c>
      <c r="BX104" s="9">
        <f t="shared" si="467"/>
        <v>0</v>
      </c>
      <c r="BY104" s="9">
        <f t="shared" si="467"/>
        <v>0</v>
      </c>
      <c r="BZ104" s="9">
        <f t="shared" si="467"/>
        <v>0</v>
      </c>
      <c r="CA104" s="9">
        <f t="shared" si="467"/>
        <v>0</v>
      </c>
      <c r="CB104" s="9">
        <f t="shared" si="467"/>
        <v>0</v>
      </c>
      <c r="CC104" s="9">
        <f t="shared" si="467"/>
        <v>0</v>
      </c>
      <c r="CD104" s="9">
        <f t="shared" si="467"/>
        <v>0</v>
      </c>
      <c r="CE104" s="9">
        <f t="shared" si="467"/>
        <v>0</v>
      </c>
      <c r="CF104" s="55">
        <f t="shared" si="467"/>
        <v>0</v>
      </c>
      <c r="CG104" s="54">
        <f>(AG104*Conversions!N$14+'Federal Appliances'!BG104*Conversions!N$15)/Conversions!$B$9</f>
        <v>0</v>
      </c>
      <c r="CH104" s="9">
        <f>(AH104*Conversions!O$14+'Federal Appliances'!BH104*Conversions!O$15)/Conversions!$B$9</f>
        <v>14642.907908992418</v>
      </c>
      <c r="CI104" s="9">
        <f>(AI104*Conversions!P$14+'Federal Appliances'!BI104*Conversions!P$15)/Conversions!$B$9</f>
        <v>14330.406825568796</v>
      </c>
      <c r="CJ104" s="9">
        <f>(AJ104*Conversions!Q$14+'Federal Appliances'!BJ104*Conversions!Q$15)/Conversions!$B$9</f>
        <v>14017.905742145176</v>
      </c>
      <c r="CK104" s="9">
        <f>(AK104*Conversions!R$14+'Federal Appliances'!BK104*Conversions!R$15)/Conversions!$B$9</f>
        <v>13705.404658721556</v>
      </c>
      <c r="CL104" s="9">
        <f>(AL104*Conversions!S$14+'Federal Appliances'!BL104*Conversions!S$15)/Conversions!$B$9</f>
        <v>13392.903575297943</v>
      </c>
      <c r="CM104" s="9">
        <f>(AM104*Conversions!T$14+'Federal Appliances'!BM104*Conversions!T$15)/Conversions!$B$9</f>
        <v>12946.473456121344</v>
      </c>
      <c r="CN104" s="9">
        <f>(AN104*Conversions!U$14+'Federal Appliances'!BN104*Conversions!U$15)/Conversions!$B$9</f>
        <v>12500.043336944746</v>
      </c>
      <c r="CO104" s="9">
        <f>(AO104*Conversions!V$14+'Federal Appliances'!BO104*Conversions!V$15)/Conversions!$B$9</f>
        <v>12053.613217768148</v>
      </c>
      <c r="CP104" s="9">
        <f>(AP104*Conversions!W$14+'Federal Appliances'!BP104*Conversions!W$15)/Conversions!$B$9</f>
        <v>11607.183098591549</v>
      </c>
      <c r="CQ104" s="9">
        <f>(AQ104*Conversions!X$14+'Federal Appliances'!BQ104*Conversions!X$15)/Conversions!$B$9</f>
        <v>11160.752979414949</v>
      </c>
      <c r="CR104" s="9">
        <f>(AR104*Conversions!Y$14+'Federal Appliances'!BR104*Conversions!Y$15)/Conversions!$B$9</f>
        <v>10714.322860238351</v>
      </c>
      <c r="CS104" s="9">
        <f>(AS104*Conversions!Z$14+'Federal Appliances'!BS104*Conversions!Z$15)/Conversions!$B$9</f>
        <v>10267.892741061753</v>
      </c>
      <c r="CT104" s="9">
        <f>(AT104*Conversions!AA$14+'Federal Appliances'!BT104*Conversions!AA$15)/Conversions!$B$9</f>
        <v>9821.4626218851536</v>
      </c>
      <c r="CU104" s="9">
        <f>(AU104*Conversions!AB$14+'Federal Appliances'!BU104*Conversions!AB$15)/Conversions!$B$9</f>
        <v>9375.0325027085564</v>
      </c>
      <c r="CV104" s="9">
        <f>(AV104*Conversions!AC$14+'Federal Appliances'!BV104*Conversions!AC$15)/Conversions!$B$9</f>
        <v>8928.6023835319556</v>
      </c>
      <c r="CW104" s="9">
        <f>(AW104*Conversions!AD$14+'Federal Appliances'!BW104*Conversions!AD$15)/Conversions!$B$9</f>
        <v>8482.1722643553585</v>
      </c>
      <c r="CX104" s="9">
        <f>(AX104*Conversions!AE$14+'Federal Appliances'!BX104*Conversions!AE$15)/Conversions!$B$9</f>
        <v>8035.7421451787595</v>
      </c>
      <c r="CY104" s="9">
        <f>(AY104*Conversions!AF$14+'Federal Appliances'!BY104*Conversions!AF$15)/Conversions!$B$9</f>
        <v>7589.3120260021606</v>
      </c>
      <c r="CZ104" s="9">
        <f>(AZ104*Conversions!AG$14+'Federal Appliances'!BZ104*Conversions!AG$15)/Conversions!$B$9</f>
        <v>7142.8819068255616</v>
      </c>
      <c r="DA104" s="9">
        <f>(BA104*Conversions!AH$14+'Federal Appliances'!CA104*Conversions!AH$15)/Conversions!$B$9</f>
        <v>6696.4517876489626</v>
      </c>
      <c r="DB104" s="9">
        <f>(BB104*Conversions!AI$14+'Federal Appliances'!CB104*Conversions!AI$15)/Conversions!$B$9</f>
        <v>6250.0216684723655</v>
      </c>
      <c r="DC104" s="9">
        <f>(BC104*Conversions!AJ$14+'Federal Appliances'!CC104*Conversions!AJ$15)/Conversions!$B$9</f>
        <v>5803.5915492957674</v>
      </c>
      <c r="DD104" s="9">
        <f>(BD104*Conversions!AK$14+'Federal Appliances'!CD104*Conversions!AK$15)/Conversions!$B$9</f>
        <v>5357.1614301191694</v>
      </c>
      <c r="DE104" s="9">
        <f>(BE104*Conversions!AL$14+'Federal Appliances'!CE104*Conversions!AL$15)/Conversions!$B$9</f>
        <v>4910.7313109425713</v>
      </c>
      <c r="DF104" s="55">
        <f>(BF104*Conversions!AM$14+'Federal Appliances'!CF104*Conversions!AM$15)/Conversions!$B$9</f>
        <v>4464.3011917659805</v>
      </c>
    </row>
    <row r="105" spans="2:110">
      <c r="B105" t="str">
        <f t="shared" si="304"/>
        <v>Yes</v>
      </c>
      <c r="C105" t="s">
        <v>206</v>
      </c>
      <c r="D105" s="46">
        <f t="shared" si="304"/>
        <v>2.1000000000000001E-2</v>
      </c>
      <c r="E105">
        <f t="shared" ref="E105" si="468">E52</f>
        <v>2028</v>
      </c>
      <c r="F105" s="49">
        <v>27.6</v>
      </c>
      <c r="G105" s="51">
        <f t="shared" si="306"/>
        <v>2055.6</v>
      </c>
      <c r="H105" s="7">
        <v>22</v>
      </c>
      <c r="I105" s="7">
        <v>0</v>
      </c>
      <c r="J105" s="7">
        <v>0</v>
      </c>
      <c r="K105" s="47">
        <v>2057</v>
      </c>
      <c r="L105" s="7">
        <v>2.5</v>
      </c>
      <c r="M105" s="7">
        <v>65.900000000000006</v>
      </c>
      <c r="N105" s="7">
        <v>0</v>
      </c>
      <c r="O105" s="7">
        <v>0</v>
      </c>
      <c r="P105" s="47">
        <v>5867</v>
      </c>
      <c r="Q105" s="7">
        <v>7.5</v>
      </c>
      <c r="R105" s="7">
        <v>6.8</v>
      </c>
      <c r="S105" s="7">
        <v>0</v>
      </c>
      <c r="T105" s="7">
        <v>70.7</v>
      </c>
      <c r="U105" s="7">
        <v>1</v>
      </c>
      <c r="V105" s="7">
        <v>2.2999999999999998</v>
      </c>
      <c r="W105" s="7">
        <v>76.099999999999994</v>
      </c>
      <c r="X105" s="7">
        <v>228.9</v>
      </c>
      <c r="Y105" s="45">
        <f t="shared" si="307"/>
        <v>4.9960609243697496E-2</v>
      </c>
      <c r="Z105" s="45">
        <f t="shared" si="308"/>
        <v>7.5542061318108311E-2</v>
      </c>
      <c r="AA105" s="46">
        <f t="shared" si="309"/>
        <v>0.13821308724832218</v>
      </c>
      <c r="AB105" s="46">
        <f t="shared" si="297"/>
        <v>0</v>
      </c>
      <c r="AC105" s="46">
        <f t="shared" si="298"/>
        <v>0</v>
      </c>
      <c r="AD105" s="46">
        <f t="shared" si="299"/>
        <v>8.0156843457113977E-2</v>
      </c>
      <c r="AE105" s="46">
        <f t="shared" si="300"/>
        <v>6.3911376224968036E-2</v>
      </c>
      <c r="AF105" s="46">
        <f t="shared" si="310"/>
        <v>8.4577114427860714E-2</v>
      </c>
      <c r="AG105" s="74">
        <f t="shared" si="311"/>
        <v>0</v>
      </c>
      <c r="AH105" s="9">
        <f t="shared" ref="AH105:AL105" si="469">IF(AH52=0,0,IF(AH52&gt;0,_xlfn.MINIFS($AG52:$BF52,$AG52:$BF52,"&gt;0"),_xlfn.MAXIFS($AG52:$BF52,$AG52:$BF52,"&lt;0")))</f>
        <v>0</v>
      </c>
      <c r="AI105" s="9">
        <f t="shared" si="469"/>
        <v>0</v>
      </c>
      <c r="AJ105" s="9">
        <f t="shared" si="469"/>
        <v>50141304.347826093</v>
      </c>
      <c r="AK105" s="9">
        <f t="shared" si="469"/>
        <v>50141304.347826093</v>
      </c>
      <c r="AL105" s="75">
        <f t="shared" si="469"/>
        <v>50141304.347826093</v>
      </c>
      <c r="AM105" s="9">
        <f t="shared" ref="AM105:BF105" si="470">IF(AM52=0,0,IF(AM52&gt;0,_xlfn.MINIFS($AG52:$BF52,$AG52:$BF52,"&gt;0"),_xlfn.MAXIFS($AG52:$BF52,$AG52:$BF52,"&lt;0")))</f>
        <v>50141304.347826093</v>
      </c>
      <c r="AN105" s="9">
        <f t="shared" si="470"/>
        <v>50141304.347826093</v>
      </c>
      <c r="AO105" s="9">
        <f t="shared" si="470"/>
        <v>50141304.347826093</v>
      </c>
      <c r="AP105" s="9">
        <f t="shared" si="470"/>
        <v>50141304.347826093</v>
      </c>
      <c r="AQ105" s="75">
        <f t="shared" si="470"/>
        <v>50141304.347826093</v>
      </c>
      <c r="AR105" s="9">
        <f t="shared" si="470"/>
        <v>50141304.347826093</v>
      </c>
      <c r="AS105" s="9">
        <f t="shared" si="470"/>
        <v>50141304.347826093</v>
      </c>
      <c r="AT105" s="9">
        <f t="shared" si="470"/>
        <v>50141304.347826093</v>
      </c>
      <c r="AU105" s="9">
        <f t="shared" si="470"/>
        <v>50141304.347826093</v>
      </c>
      <c r="AV105" s="75">
        <f t="shared" si="470"/>
        <v>50141304.347826093</v>
      </c>
      <c r="AW105" s="9">
        <f t="shared" si="470"/>
        <v>50141304.347826093</v>
      </c>
      <c r="AX105" s="9">
        <f t="shared" si="470"/>
        <v>50141304.347826093</v>
      </c>
      <c r="AY105" s="9">
        <f t="shared" si="470"/>
        <v>50141304.347826093</v>
      </c>
      <c r="AZ105" s="9">
        <f t="shared" si="470"/>
        <v>50141304.347826093</v>
      </c>
      <c r="BA105" s="75">
        <f t="shared" si="470"/>
        <v>50141304.347826093</v>
      </c>
      <c r="BB105" s="9">
        <f t="shared" si="470"/>
        <v>50141304.347826093</v>
      </c>
      <c r="BC105" s="9">
        <f t="shared" si="470"/>
        <v>50141304.347826093</v>
      </c>
      <c r="BD105" s="9">
        <f t="shared" si="470"/>
        <v>50141304.347826093</v>
      </c>
      <c r="BE105" s="9">
        <f t="shared" si="470"/>
        <v>50141304.347826093</v>
      </c>
      <c r="BF105" s="76">
        <f t="shared" si="470"/>
        <v>50141304.347826093</v>
      </c>
      <c r="BG105" s="9">
        <f t="shared" si="314"/>
        <v>0</v>
      </c>
      <c r="BH105" s="9">
        <f t="shared" ref="BH105:CF105" si="471">IF(BH52=0,0,IF(BH52&gt;0,_xlfn.MINIFS($BG52:$CF52,$BG52:$CF52,"&gt;0"),_xlfn.MAXIFS($BG52:$CF52,$BG52:$CF52,"&lt;0")))</f>
        <v>0</v>
      </c>
      <c r="BI105" s="9">
        <f t="shared" si="471"/>
        <v>0</v>
      </c>
      <c r="BJ105" s="9">
        <f t="shared" si="471"/>
        <v>0</v>
      </c>
      <c r="BK105" s="9">
        <f t="shared" si="471"/>
        <v>0</v>
      </c>
      <c r="BL105" s="9">
        <f t="shared" si="471"/>
        <v>0</v>
      </c>
      <c r="BM105" s="9">
        <f t="shared" si="471"/>
        <v>0</v>
      </c>
      <c r="BN105" s="9">
        <f t="shared" si="471"/>
        <v>0</v>
      </c>
      <c r="BO105" s="9">
        <f t="shared" si="471"/>
        <v>0</v>
      </c>
      <c r="BP105" s="9">
        <f t="shared" si="471"/>
        <v>0</v>
      </c>
      <c r="BQ105" s="9">
        <f t="shared" si="471"/>
        <v>0</v>
      </c>
      <c r="BR105" s="9">
        <f t="shared" si="471"/>
        <v>0</v>
      </c>
      <c r="BS105" s="9">
        <f t="shared" si="471"/>
        <v>0</v>
      </c>
      <c r="BT105" s="9">
        <f t="shared" si="471"/>
        <v>0</v>
      </c>
      <c r="BU105" s="9">
        <f t="shared" si="471"/>
        <v>0</v>
      </c>
      <c r="BV105" s="9">
        <f t="shared" si="471"/>
        <v>0</v>
      </c>
      <c r="BW105" s="9">
        <f t="shared" si="471"/>
        <v>0</v>
      </c>
      <c r="BX105" s="9">
        <f t="shared" si="471"/>
        <v>0</v>
      </c>
      <c r="BY105" s="9">
        <f t="shared" si="471"/>
        <v>0</v>
      </c>
      <c r="BZ105" s="9">
        <f t="shared" si="471"/>
        <v>0</v>
      </c>
      <c r="CA105" s="9">
        <f t="shared" si="471"/>
        <v>0</v>
      </c>
      <c r="CB105" s="9">
        <f t="shared" si="471"/>
        <v>0</v>
      </c>
      <c r="CC105" s="9">
        <f t="shared" si="471"/>
        <v>0</v>
      </c>
      <c r="CD105" s="9">
        <f t="shared" si="471"/>
        <v>0</v>
      </c>
      <c r="CE105" s="9">
        <f t="shared" si="471"/>
        <v>0</v>
      </c>
      <c r="CF105" s="55">
        <f t="shared" si="471"/>
        <v>0</v>
      </c>
      <c r="CG105" s="54">
        <f>(AG105*Conversions!N$14+'Federal Appliances'!BG105*Conversions!N$15)/Conversions!$B$9</f>
        <v>0</v>
      </c>
      <c r="CH105" s="9">
        <f>(AH105*Conversions!O$14+'Federal Appliances'!BH105*Conversions!O$15)/Conversions!$B$9</f>
        <v>0</v>
      </c>
      <c r="CI105" s="9">
        <f>(AI105*Conversions!P$14+'Federal Appliances'!BI105*Conversions!P$15)/Conversions!$B$9</f>
        <v>0</v>
      </c>
      <c r="CJ105" s="9">
        <f>(AJ105*Conversions!Q$14+'Federal Appliances'!BJ105*Conversions!Q$15)/Conversions!$B$9</f>
        <v>27053.705450091849</v>
      </c>
      <c r="CK105" s="9">
        <f>(AK105*Conversions!R$14+'Federal Appliances'!BK105*Conversions!R$15)/Conversions!$B$9</f>
        <v>26450.597366809547</v>
      </c>
      <c r="CL105" s="9">
        <f>(AL105*Conversions!S$14+'Federal Appliances'!BL105*Conversions!S$15)/Conversions!$B$9</f>
        <v>25847.489283527251</v>
      </c>
      <c r="CM105" s="9">
        <f>(AM105*Conversions!T$14+'Federal Appliances'!BM105*Conversions!T$15)/Conversions!$B$9</f>
        <v>24985.906307409678</v>
      </c>
      <c r="CN105" s="9">
        <f>(AN105*Conversions!U$14+'Federal Appliances'!BN105*Conversions!U$15)/Conversions!$B$9</f>
        <v>24124.3233312921</v>
      </c>
      <c r="CO105" s="9">
        <f>(AO105*Conversions!V$14+'Federal Appliances'!BO105*Conversions!V$15)/Conversions!$B$9</f>
        <v>23262.740355174523</v>
      </c>
      <c r="CP105" s="9">
        <f>(AP105*Conversions!W$14+'Federal Appliances'!BP105*Conversions!W$15)/Conversions!$B$9</f>
        <v>22401.157379056949</v>
      </c>
      <c r="CQ105" s="9">
        <f>(AQ105*Conversions!X$14+'Federal Appliances'!BQ105*Conversions!X$15)/Conversions!$B$9</f>
        <v>21539.574402939372</v>
      </c>
      <c r="CR105" s="9">
        <f>(AR105*Conversions!Y$14+'Federal Appliances'!BR105*Conversions!Y$15)/Conversions!$B$9</f>
        <v>20677.991426821794</v>
      </c>
      <c r="CS105" s="9">
        <f>(AS105*Conversions!Z$14+'Federal Appliances'!BS105*Conversions!Z$15)/Conversions!$B$9</f>
        <v>19816.408450704221</v>
      </c>
      <c r="CT105" s="9">
        <f>(AT105*Conversions!AA$14+'Federal Appliances'!BT105*Conversions!AA$15)/Conversions!$B$9</f>
        <v>18954.825474586643</v>
      </c>
      <c r="CU105" s="9">
        <f>(AU105*Conversions!AB$14+'Federal Appliances'!BU105*Conversions!AB$15)/Conversions!$B$9</f>
        <v>18093.242498469066</v>
      </c>
      <c r="CV105" s="9">
        <f>(AV105*Conversions!AC$14+'Federal Appliances'!BV105*Conversions!AC$15)/Conversions!$B$9</f>
        <v>17231.659522351492</v>
      </c>
      <c r="CW105" s="9">
        <f>(AW105*Conversions!AD$14+'Federal Appliances'!BW105*Conversions!AD$15)/Conversions!$B$9</f>
        <v>16370.076546233915</v>
      </c>
      <c r="CX105" s="9">
        <f>(AX105*Conversions!AE$14+'Federal Appliances'!BX105*Conversions!AE$15)/Conversions!$B$9</f>
        <v>15508.493570116338</v>
      </c>
      <c r="CY105" s="9">
        <f>(AY105*Conversions!AF$14+'Federal Appliances'!BY105*Conversions!AF$15)/Conversions!$B$9</f>
        <v>14646.910593998762</v>
      </c>
      <c r="CZ105" s="9">
        <f>(AZ105*Conversions!AG$14+'Federal Appliances'!BZ105*Conversions!AG$15)/Conversions!$B$9</f>
        <v>13785.327617881187</v>
      </c>
      <c r="DA105" s="9">
        <f>(BA105*Conversions!AH$14+'Federal Appliances'!CA105*Conversions!AH$15)/Conversions!$B$9</f>
        <v>12923.744641763609</v>
      </c>
      <c r="DB105" s="9">
        <f>(BB105*Conversions!AI$14+'Federal Appliances'!CB105*Conversions!AI$15)/Conversions!$B$9</f>
        <v>12062.161665646036</v>
      </c>
      <c r="DC105" s="9">
        <f>(BC105*Conversions!AJ$14+'Federal Appliances'!CC105*Conversions!AJ$15)/Conversions!$B$9</f>
        <v>11200.57868952846</v>
      </c>
      <c r="DD105" s="9">
        <f>(BD105*Conversions!AK$14+'Federal Appliances'!CD105*Conversions!AK$15)/Conversions!$B$9</f>
        <v>10338.995713410886</v>
      </c>
      <c r="DE105" s="9">
        <f>(BE105*Conversions!AL$14+'Federal Appliances'!CE105*Conversions!AL$15)/Conversions!$B$9</f>
        <v>9477.4127372933108</v>
      </c>
      <c r="DF105" s="55">
        <f>(BF105*Conversions!AM$14+'Federal Appliances'!CF105*Conversions!AM$15)/Conversions!$B$9</f>
        <v>8615.8297611757498</v>
      </c>
    </row>
    <row r="106" spans="2:110">
      <c r="B106" t="str">
        <f t="shared" si="304"/>
        <v>Yes</v>
      </c>
      <c r="C106" t="s">
        <v>207</v>
      </c>
      <c r="D106" s="46">
        <f t="shared" si="304"/>
        <v>2.1000000000000001E-2</v>
      </c>
      <c r="E106">
        <f t="shared" ref="E106" si="472">E53</f>
        <v>2026</v>
      </c>
      <c r="F106" s="49">
        <v>8</v>
      </c>
      <c r="G106" s="51">
        <f t="shared" si="306"/>
        <v>2034</v>
      </c>
      <c r="H106" s="7">
        <v>0.4</v>
      </c>
      <c r="I106" s="7">
        <v>0</v>
      </c>
      <c r="J106" s="7">
        <v>0</v>
      </c>
      <c r="K106" s="7">
        <v>38</v>
      </c>
      <c r="L106" s="7">
        <v>0.2</v>
      </c>
      <c r="M106" s="7">
        <v>0.4</v>
      </c>
      <c r="N106" s="7">
        <v>0</v>
      </c>
      <c r="O106" s="7">
        <v>0</v>
      </c>
      <c r="P106" s="7">
        <v>36</v>
      </c>
      <c r="Q106" s="7">
        <v>0.2</v>
      </c>
      <c r="R106" s="7">
        <v>0.1</v>
      </c>
      <c r="S106" s="7">
        <v>0</v>
      </c>
      <c r="T106" s="7">
        <v>0.8</v>
      </c>
      <c r="U106" s="7">
        <v>0.03</v>
      </c>
      <c r="V106" s="7">
        <v>0.1</v>
      </c>
      <c r="W106" s="7">
        <v>0.8</v>
      </c>
      <c r="X106" s="7">
        <v>2.2999999999999998</v>
      </c>
      <c r="Y106" s="45">
        <f t="shared" si="307"/>
        <v>5.2521008403361375E-4</v>
      </c>
      <c r="Z106" s="45">
        <f t="shared" si="308"/>
        <v>7.590508564073793E-4</v>
      </c>
      <c r="AA106" s="46">
        <f t="shared" si="309"/>
        <v>8.3892617449664449E-4</v>
      </c>
      <c r="AB106" s="46">
        <f t="shared" si="297"/>
        <v>0</v>
      </c>
      <c r="AC106" s="46">
        <f t="shared" si="298"/>
        <v>0</v>
      </c>
      <c r="AD106" s="46">
        <f t="shared" si="299"/>
        <v>4.9184359373719152E-4</v>
      </c>
      <c r="AE106" s="46">
        <f t="shared" si="300"/>
        <v>1.7043033659991478E-3</v>
      </c>
      <c r="AF106" s="46">
        <f t="shared" si="310"/>
        <v>1.2437810945273636E-3</v>
      </c>
      <c r="AG106" s="74">
        <f t="shared" si="311"/>
        <v>0</v>
      </c>
      <c r="AH106" s="9">
        <f t="shared" ref="AH106:AL106" si="473">IF(AH53=0,0,IF(AH53&gt;0,_xlfn.MINIFS($AG53:$BF53,$AG53:$BF53,"&gt;0"),_xlfn.MAXIFS($AG53:$BF53,$AG53:$BF53,"&lt;0")))</f>
        <v>1050000.0000000002</v>
      </c>
      <c r="AI106" s="9">
        <f t="shared" si="473"/>
        <v>1050000.0000000002</v>
      </c>
      <c r="AJ106" s="9">
        <f t="shared" si="473"/>
        <v>1050000.0000000002</v>
      </c>
      <c r="AK106" s="9">
        <f t="shared" si="473"/>
        <v>1050000.0000000002</v>
      </c>
      <c r="AL106" s="75">
        <f t="shared" si="473"/>
        <v>1050000.0000000002</v>
      </c>
      <c r="AM106" s="9">
        <f t="shared" ref="AM106:BF106" si="474">IF(AM53=0,0,IF(AM53&gt;0,_xlfn.MINIFS($AG53:$BF53,$AG53:$BF53,"&gt;0"),_xlfn.MAXIFS($AG53:$BF53,$AG53:$BF53,"&lt;0")))</f>
        <v>1050000.0000000002</v>
      </c>
      <c r="AN106" s="9">
        <f t="shared" si="474"/>
        <v>1050000.0000000002</v>
      </c>
      <c r="AO106" s="9">
        <f t="shared" si="474"/>
        <v>1050000.0000000002</v>
      </c>
      <c r="AP106" s="9">
        <f t="shared" si="474"/>
        <v>1050000.0000000002</v>
      </c>
      <c r="AQ106" s="75">
        <f t="shared" si="474"/>
        <v>1050000.0000000002</v>
      </c>
      <c r="AR106" s="9">
        <f t="shared" si="474"/>
        <v>1050000.0000000002</v>
      </c>
      <c r="AS106" s="9">
        <f t="shared" si="474"/>
        <v>1050000.0000000002</v>
      </c>
      <c r="AT106" s="9">
        <f t="shared" si="474"/>
        <v>1050000.0000000002</v>
      </c>
      <c r="AU106" s="9">
        <f t="shared" si="474"/>
        <v>1050000.0000000002</v>
      </c>
      <c r="AV106" s="75">
        <f t="shared" si="474"/>
        <v>1050000.0000000002</v>
      </c>
      <c r="AW106" s="9">
        <f t="shared" si="474"/>
        <v>1050000.0000000002</v>
      </c>
      <c r="AX106" s="9">
        <f t="shared" si="474"/>
        <v>1050000.0000000002</v>
      </c>
      <c r="AY106" s="9">
        <f t="shared" si="474"/>
        <v>1050000.0000000002</v>
      </c>
      <c r="AZ106" s="9">
        <f t="shared" si="474"/>
        <v>1050000.0000000002</v>
      </c>
      <c r="BA106" s="75">
        <f t="shared" si="474"/>
        <v>1050000.0000000002</v>
      </c>
      <c r="BB106" s="9">
        <f t="shared" si="474"/>
        <v>1050000.0000000002</v>
      </c>
      <c r="BC106" s="9">
        <f t="shared" si="474"/>
        <v>1050000.0000000002</v>
      </c>
      <c r="BD106" s="9">
        <f t="shared" si="474"/>
        <v>1050000.0000000002</v>
      </c>
      <c r="BE106" s="9">
        <f t="shared" si="474"/>
        <v>1050000.0000000002</v>
      </c>
      <c r="BF106" s="76">
        <f t="shared" si="474"/>
        <v>1050000.0000000002</v>
      </c>
      <c r="BG106" s="9">
        <f t="shared" si="314"/>
        <v>0</v>
      </c>
      <c r="BH106" s="9">
        <f t="shared" ref="BH106:CF106" si="475">IF(BH53=0,0,IF(BH53&gt;0,_xlfn.MINIFS($BG53:$CF53,$BG53:$CF53,"&gt;0"),_xlfn.MAXIFS($BG53:$CF53,$BG53:$CF53,"&lt;0")))</f>
        <v>0</v>
      </c>
      <c r="BI106" s="9">
        <f t="shared" si="475"/>
        <v>0</v>
      </c>
      <c r="BJ106" s="9">
        <f t="shared" si="475"/>
        <v>0</v>
      </c>
      <c r="BK106" s="9">
        <f t="shared" si="475"/>
        <v>0</v>
      </c>
      <c r="BL106" s="9">
        <f t="shared" si="475"/>
        <v>0</v>
      </c>
      <c r="BM106" s="9">
        <f t="shared" si="475"/>
        <v>0</v>
      </c>
      <c r="BN106" s="9">
        <f t="shared" si="475"/>
        <v>0</v>
      </c>
      <c r="BO106" s="9">
        <f t="shared" si="475"/>
        <v>0</v>
      </c>
      <c r="BP106" s="9">
        <f t="shared" si="475"/>
        <v>0</v>
      </c>
      <c r="BQ106" s="9">
        <f t="shared" si="475"/>
        <v>0</v>
      </c>
      <c r="BR106" s="9">
        <f t="shared" si="475"/>
        <v>0</v>
      </c>
      <c r="BS106" s="9">
        <f t="shared" si="475"/>
        <v>0</v>
      </c>
      <c r="BT106" s="9">
        <f t="shared" si="475"/>
        <v>0</v>
      </c>
      <c r="BU106" s="9">
        <f t="shared" si="475"/>
        <v>0</v>
      </c>
      <c r="BV106" s="9">
        <f t="shared" si="475"/>
        <v>0</v>
      </c>
      <c r="BW106" s="9">
        <f t="shared" si="475"/>
        <v>0</v>
      </c>
      <c r="BX106" s="9">
        <f t="shared" si="475"/>
        <v>0</v>
      </c>
      <c r="BY106" s="9">
        <f t="shared" si="475"/>
        <v>0</v>
      </c>
      <c r="BZ106" s="9">
        <f t="shared" si="475"/>
        <v>0</v>
      </c>
      <c r="CA106" s="9">
        <f t="shared" si="475"/>
        <v>0</v>
      </c>
      <c r="CB106" s="9">
        <f t="shared" si="475"/>
        <v>0</v>
      </c>
      <c r="CC106" s="9">
        <f t="shared" si="475"/>
        <v>0</v>
      </c>
      <c r="CD106" s="9">
        <f t="shared" si="475"/>
        <v>0</v>
      </c>
      <c r="CE106" s="9">
        <f t="shared" si="475"/>
        <v>0</v>
      </c>
      <c r="CF106" s="55">
        <f t="shared" si="475"/>
        <v>0</v>
      </c>
      <c r="CG106" s="54">
        <f>(AG106*Conversions!N$14+'Federal Appliances'!BG106*Conversions!N$15)/Conversions!$B$9</f>
        <v>0</v>
      </c>
      <c r="CH106" s="9">
        <f>(AH106*Conversions!O$14+'Federal Appliances'!BH106*Conversions!O$15)/Conversions!$B$9</f>
        <v>591.78591549295777</v>
      </c>
      <c r="CI106" s="9">
        <f>(AI106*Conversions!P$14+'Federal Appliances'!BI106*Conversions!P$15)/Conversions!$B$9</f>
        <v>579.15633802816899</v>
      </c>
      <c r="CJ106" s="9">
        <f>(AJ106*Conversions!Q$14+'Federal Appliances'!BJ106*Conversions!Q$15)/Conversions!$B$9</f>
        <v>566.52676056338021</v>
      </c>
      <c r="CK106" s="9">
        <f>(AK106*Conversions!R$14+'Federal Appliances'!BK106*Conversions!R$15)/Conversions!$B$9</f>
        <v>553.89718309859143</v>
      </c>
      <c r="CL106" s="9">
        <f>(AL106*Conversions!S$14+'Federal Appliances'!BL106*Conversions!S$15)/Conversions!$B$9</f>
        <v>541.26760563380299</v>
      </c>
      <c r="CM106" s="9">
        <f>(AM106*Conversions!T$14+'Federal Appliances'!BM106*Conversions!T$15)/Conversions!$B$9</f>
        <v>523.22535211267609</v>
      </c>
      <c r="CN106" s="9">
        <f>(AN106*Conversions!U$14+'Federal Appliances'!BN106*Conversions!U$15)/Conversions!$B$9</f>
        <v>505.18309859154931</v>
      </c>
      <c r="CO106" s="9">
        <f>(AO106*Conversions!V$14+'Federal Appliances'!BO106*Conversions!V$15)/Conversions!$B$9</f>
        <v>487.14084507042259</v>
      </c>
      <c r="CP106" s="9">
        <f>(AP106*Conversions!W$14+'Federal Appliances'!BP106*Conversions!W$15)/Conversions!$B$9</f>
        <v>469.09859154929575</v>
      </c>
      <c r="CQ106" s="9">
        <f>(AQ106*Conversions!X$14+'Federal Appliances'!BQ106*Conversions!X$15)/Conversions!$B$9</f>
        <v>451.05633802816902</v>
      </c>
      <c r="CR106" s="9">
        <f>(AR106*Conversions!Y$14+'Federal Appliances'!BR106*Conversions!Y$15)/Conversions!$B$9</f>
        <v>433.01408450704218</v>
      </c>
      <c r="CS106" s="9">
        <f>(AS106*Conversions!Z$14+'Federal Appliances'!BS106*Conversions!Z$15)/Conversions!$B$9</f>
        <v>414.9718309859154</v>
      </c>
      <c r="CT106" s="9">
        <f>(AT106*Conversions!AA$14+'Federal Appliances'!BT106*Conversions!AA$15)/Conversions!$B$9</f>
        <v>396.92957746478862</v>
      </c>
      <c r="CU106" s="9">
        <f>(AU106*Conversions!AB$14+'Federal Appliances'!BU106*Conversions!AB$15)/Conversions!$B$9</f>
        <v>378.88732394366184</v>
      </c>
      <c r="CV106" s="9">
        <f>(AV106*Conversions!AC$14+'Federal Appliances'!BV106*Conversions!AC$15)/Conversions!$B$9</f>
        <v>360.84507042253506</v>
      </c>
      <c r="CW106" s="9">
        <f>(AW106*Conversions!AD$14+'Federal Appliances'!BW106*Conversions!AD$15)/Conversions!$B$9</f>
        <v>342.80281690140828</v>
      </c>
      <c r="CX106" s="9">
        <f>(AX106*Conversions!AE$14+'Federal Appliances'!BX106*Conversions!AE$15)/Conversions!$B$9</f>
        <v>324.76056338028144</v>
      </c>
      <c r="CY106" s="9">
        <f>(AY106*Conversions!AF$14+'Federal Appliances'!BY106*Conversions!AF$15)/Conversions!$B$9</f>
        <v>306.71830985915472</v>
      </c>
      <c r="CZ106" s="9">
        <f>(AZ106*Conversions!AG$14+'Federal Appliances'!BZ106*Conversions!AG$15)/Conversions!$B$9</f>
        <v>288.67605633802788</v>
      </c>
      <c r="DA106" s="9">
        <f>(BA106*Conversions!AH$14+'Federal Appliances'!CA106*Conversions!AH$15)/Conversions!$B$9</f>
        <v>270.6338028169011</v>
      </c>
      <c r="DB106" s="9">
        <f>(BB106*Conversions!AI$14+'Federal Appliances'!CB106*Conversions!AI$15)/Conversions!$B$9</f>
        <v>252.59154929577434</v>
      </c>
      <c r="DC106" s="9">
        <f>(BC106*Conversions!AJ$14+'Federal Appliances'!CC106*Conversions!AJ$15)/Conversions!$B$9</f>
        <v>234.54929577464759</v>
      </c>
      <c r="DD106" s="9">
        <f>(BD106*Conversions!AK$14+'Federal Appliances'!CD106*Conversions!AK$15)/Conversions!$B$9</f>
        <v>216.50704225352084</v>
      </c>
      <c r="DE106" s="9">
        <f>(BE106*Conversions!AL$14+'Federal Appliances'!CE106*Conversions!AL$15)/Conversions!$B$9</f>
        <v>198.46478873239408</v>
      </c>
      <c r="DF106" s="55">
        <f>(BF106*Conversions!AM$14+'Federal Appliances'!CF106*Conversions!AM$15)/Conversions!$B$9</f>
        <v>180.42253521126761</v>
      </c>
    </row>
    <row r="107" spans="2:110">
      <c r="B107" t="str">
        <f t="shared" si="304"/>
        <v>Yes</v>
      </c>
      <c r="C107" t="s">
        <v>208</v>
      </c>
      <c r="D107" s="46">
        <f t="shared" si="304"/>
        <v>2.1000000000000001E-2</v>
      </c>
      <c r="E107">
        <f t="shared" ref="E107" si="476">E54</f>
        <v>2027</v>
      </c>
      <c r="F107" s="49">
        <v>13</v>
      </c>
      <c r="G107" s="51">
        <f t="shared" si="306"/>
        <v>2040</v>
      </c>
      <c r="H107" s="7">
        <v>2.4</v>
      </c>
      <c r="I107" s="7">
        <v>0</v>
      </c>
      <c r="J107" s="7">
        <v>0</v>
      </c>
      <c r="K107" s="7">
        <v>192</v>
      </c>
      <c r="L107" s="7">
        <v>0.3</v>
      </c>
      <c r="M107" s="7">
        <v>3.7</v>
      </c>
      <c r="N107" s="7">
        <v>0</v>
      </c>
      <c r="O107" s="7">
        <v>0</v>
      </c>
      <c r="P107" s="7">
        <v>281</v>
      </c>
      <c r="Q107" s="7">
        <v>0.5</v>
      </c>
      <c r="R107" s="7">
        <v>0.6</v>
      </c>
      <c r="S107" s="7">
        <v>0</v>
      </c>
      <c r="T107" s="7">
        <v>5</v>
      </c>
      <c r="U107" s="7">
        <v>0.1</v>
      </c>
      <c r="V107" s="7">
        <v>0.3</v>
      </c>
      <c r="W107" s="7">
        <v>6.6</v>
      </c>
      <c r="X107" s="7">
        <v>19.2</v>
      </c>
      <c r="Y107" s="45">
        <f t="shared" si="307"/>
        <v>4.3329831932773129E-3</v>
      </c>
      <c r="Z107" s="45">
        <f t="shared" si="308"/>
        <v>6.3364245404442096E-3</v>
      </c>
      <c r="AA107" s="46">
        <f t="shared" si="309"/>
        <v>7.7600671140939615E-3</v>
      </c>
      <c r="AB107" s="46">
        <f t="shared" si="297"/>
        <v>0</v>
      </c>
      <c r="AC107" s="46">
        <f t="shared" si="298"/>
        <v>0</v>
      </c>
      <c r="AD107" s="46">
        <f t="shared" si="299"/>
        <v>3.8391124955597451E-3</v>
      </c>
      <c r="AE107" s="46">
        <f t="shared" si="300"/>
        <v>4.2607584149978693E-3</v>
      </c>
      <c r="AF107" s="46">
        <f t="shared" si="310"/>
        <v>7.4626865671641807E-3</v>
      </c>
      <c r="AG107" s="74">
        <f t="shared" si="311"/>
        <v>0</v>
      </c>
      <c r="AH107" s="9">
        <f t="shared" ref="AH107:AL107" si="477">IF(AH54=0,0,IF(AH54&gt;0,_xlfn.MINIFS($AG54:$BF54,$AG54:$BF54,"&gt;0"),_xlfn.MAXIFS($AG54:$BF54,$AG54:$BF54,"&lt;0")))</f>
        <v>0</v>
      </c>
      <c r="AI107" s="9">
        <f t="shared" si="477"/>
        <v>5976923.076923077</v>
      </c>
      <c r="AJ107" s="9">
        <f t="shared" si="477"/>
        <v>5976923.076923077</v>
      </c>
      <c r="AK107" s="9">
        <f t="shared" si="477"/>
        <v>5976923.076923077</v>
      </c>
      <c r="AL107" s="75">
        <f t="shared" si="477"/>
        <v>5976923.076923077</v>
      </c>
      <c r="AM107" s="9">
        <f t="shared" ref="AM107:BF107" si="478">IF(AM54=0,0,IF(AM54&gt;0,_xlfn.MINIFS($AG54:$BF54,$AG54:$BF54,"&gt;0"),_xlfn.MAXIFS($AG54:$BF54,$AG54:$BF54,"&lt;0")))</f>
        <v>5976923.076923077</v>
      </c>
      <c r="AN107" s="9">
        <f t="shared" si="478"/>
        <v>5976923.076923077</v>
      </c>
      <c r="AO107" s="9">
        <f t="shared" si="478"/>
        <v>5976923.076923077</v>
      </c>
      <c r="AP107" s="9">
        <f t="shared" si="478"/>
        <v>5976923.076923077</v>
      </c>
      <c r="AQ107" s="75">
        <f t="shared" si="478"/>
        <v>5976923.076923077</v>
      </c>
      <c r="AR107" s="9">
        <f t="shared" si="478"/>
        <v>5976923.076923077</v>
      </c>
      <c r="AS107" s="9">
        <f t="shared" si="478"/>
        <v>5976923.076923077</v>
      </c>
      <c r="AT107" s="9">
        <f t="shared" si="478"/>
        <v>5976923.076923077</v>
      </c>
      <c r="AU107" s="9">
        <f t="shared" si="478"/>
        <v>5976923.076923077</v>
      </c>
      <c r="AV107" s="75">
        <f t="shared" si="478"/>
        <v>5976923.076923077</v>
      </c>
      <c r="AW107" s="9">
        <f t="shared" si="478"/>
        <v>5976923.076923077</v>
      </c>
      <c r="AX107" s="9">
        <f t="shared" si="478"/>
        <v>5976923.076923077</v>
      </c>
      <c r="AY107" s="9">
        <f t="shared" si="478"/>
        <v>5976923.076923077</v>
      </c>
      <c r="AZ107" s="9">
        <f t="shared" si="478"/>
        <v>5976923.076923077</v>
      </c>
      <c r="BA107" s="75">
        <f t="shared" si="478"/>
        <v>5976923.076923077</v>
      </c>
      <c r="BB107" s="9">
        <f t="shared" si="478"/>
        <v>5976923.076923077</v>
      </c>
      <c r="BC107" s="9">
        <f t="shared" si="478"/>
        <v>5976923.076923077</v>
      </c>
      <c r="BD107" s="9">
        <f t="shared" si="478"/>
        <v>5976923.076923077</v>
      </c>
      <c r="BE107" s="9">
        <f t="shared" si="478"/>
        <v>5976923.076923077</v>
      </c>
      <c r="BF107" s="76">
        <f t="shared" si="478"/>
        <v>5976923.076923077</v>
      </c>
      <c r="BG107" s="9">
        <f t="shared" si="314"/>
        <v>0</v>
      </c>
      <c r="BH107" s="9">
        <f t="shared" ref="BH107:CF107" si="479">IF(BH54=0,0,IF(BH54&gt;0,_xlfn.MINIFS($BG54:$CF54,$BG54:$CF54,"&gt;0"),_xlfn.MAXIFS($BG54:$CF54,$BG54:$CF54,"&lt;0")))</f>
        <v>0</v>
      </c>
      <c r="BI107" s="9">
        <f t="shared" si="479"/>
        <v>0</v>
      </c>
      <c r="BJ107" s="9">
        <f t="shared" si="479"/>
        <v>0</v>
      </c>
      <c r="BK107" s="9">
        <f t="shared" si="479"/>
        <v>0</v>
      </c>
      <c r="BL107" s="9">
        <f t="shared" si="479"/>
        <v>0</v>
      </c>
      <c r="BM107" s="9">
        <f t="shared" si="479"/>
        <v>0</v>
      </c>
      <c r="BN107" s="9">
        <f t="shared" si="479"/>
        <v>0</v>
      </c>
      <c r="BO107" s="9">
        <f t="shared" si="479"/>
        <v>0</v>
      </c>
      <c r="BP107" s="9">
        <f t="shared" si="479"/>
        <v>0</v>
      </c>
      <c r="BQ107" s="9">
        <f t="shared" si="479"/>
        <v>0</v>
      </c>
      <c r="BR107" s="9">
        <f t="shared" si="479"/>
        <v>0</v>
      </c>
      <c r="BS107" s="9">
        <f t="shared" si="479"/>
        <v>0</v>
      </c>
      <c r="BT107" s="9">
        <f t="shared" si="479"/>
        <v>0</v>
      </c>
      <c r="BU107" s="9">
        <f t="shared" si="479"/>
        <v>0</v>
      </c>
      <c r="BV107" s="9">
        <f t="shared" si="479"/>
        <v>0</v>
      </c>
      <c r="BW107" s="9">
        <f t="shared" si="479"/>
        <v>0</v>
      </c>
      <c r="BX107" s="9">
        <f t="shared" si="479"/>
        <v>0</v>
      </c>
      <c r="BY107" s="9">
        <f t="shared" si="479"/>
        <v>0</v>
      </c>
      <c r="BZ107" s="9">
        <f t="shared" si="479"/>
        <v>0</v>
      </c>
      <c r="CA107" s="9">
        <f t="shared" si="479"/>
        <v>0</v>
      </c>
      <c r="CB107" s="9">
        <f t="shared" si="479"/>
        <v>0</v>
      </c>
      <c r="CC107" s="9">
        <f t="shared" si="479"/>
        <v>0</v>
      </c>
      <c r="CD107" s="9">
        <f t="shared" si="479"/>
        <v>0</v>
      </c>
      <c r="CE107" s="9">
        <f t="shared" si="479"/>
        <v>0</v>
      </c>
      <c r="CF107" s="55">
        <f t="shared" si="479"/>
        <v>0</v>
      </c>
      <c r="CG107" s="54">
        <f>(AG107*Conversions!N$14+'Federal Appliances'!BG107*Conversions!N$15)/Conversions!$B$9</f>
        <v>0</v>
      </c>
      <c r="CH107" s="9">
        <f>(AH107*Conversions!O$14+'Federal Appliances'!BH107*Conversions!O$15)/Conversions!$B$9</f>
        <v>0</v>
      </c>
      <c r="CI107" s="9">
        <f>(AI107*Conversions!P$14+'Federal Appliances'!BI107*Conversions!P$15)/Conversions!$B$9</f>
        <v>3296.7360780065001</v>
      </c>
      <c r="CJ107" s="9">
        <f>(AJ107*Conversions!Q$14+'Federal Appliances'!BJ107*Conversions!Q$15)/Conversions!$B$9</f>
        <v>3224.8446370530869</v>
      </c>
      <c r="CK107" s="9">
        <f>(AK107*Conversions!R$14+'Federal Appliances'!BK107*Conversions!R$15)/Conversions!$B$9</f>
        <v>3152.9531960996737</v>
      </c>
      <c r="CL107" s="9">
        <f>(AL107*Conversions!S$14+'Federal Appliances'!BL107*Conversions!S$15)/Conversions!$B$9</f>
        <v>3081.0617551462624</v>
      </c>
      <c r="CM107" s="9">
        <f>(AM107*Conversions!T$14+'Federal Appliances'!BM107*Conversions!T$15)/Conversions!$B$9</f>
        <v>2978.3596966413866</v>
      </c>
      <c r="CN107" s="9">
        <f>(AN107*Conversions!U$14+'Federal Appliances'!BN107*Conversions!U$15)/Conversions!$B$9</f>
        <v>2875.6576381365112</v>
      </c>
      <c r="CO107" s="9">
        <f>(AO107*Conversions!V$14+'Federal Appliances'!BO107*Conversions!V$15)/Conversions!$B$9</f>
        <v>2772.9555796316354</v>
      </c>
      <c r="CP107" s="9">
        <f>(AP107*Conversions!W$14+'Federal Appliances'!BP107*Conversions!W$15)/Conversions!$B$9</f>
        <v>2670.25352112676</v>
      </c>
      <c r="CQ107" s="9">
        <f>(AQ107*Conversions!X$14+'Federal Appliances'!BQ107*Conversions!X$15)/Conversions!$B$9</f>
        <v>2567.5514626218846</v>
      </c>
      <c r="CR107" s="9">
        <f>(AR107*Conversions!Y$14+'Federal Appliances'!BR107*Conversions!Y$15)/Conversions!$B$9</f>
        <v>2464.8494041170088</v>
      </c>
      <c r="CS107" s="9">
        <f>(AS107*Conversions!Z$14+'Federal Appliances'!BS107*Conversions!Z$15)/Conversions!$B$9</f>
        <v>2362.1473456121334</v>
      </c>
      <c r="CT107" s="9">
        <f>(AT107*Conversions!AA$14+'Federal Appliances'!BT107*Conversions!AA$15)/Conversions!$B$9</f>
        <v>2259.4452871072576</v>
      </c>
      <c r="CU107" s="9">
        <f>(AU107*Conversions!AB$14+'Federal Appliances'!BU107*Conversions!AB$15)/Conversions!$B$9</f>
        <v>2156.7432286023823</v>
      </c>
      <c r="CV107" s="9">
        <f>(AV107*Conversions!AC$14+'Federal Appliances'!BV107*Conversions!AC$15)/Conversions!$B$9</f>
        <v>2054.0411700975069</v>
      </c>
      <c r="CW107" s="9">
        <f>(AW107*Conversions!AD$14+'Federal Appliances'!BW107*Conversions!AD$15)/Conversions!$B$9</f>
        <v>1951.3391115926311</v>
      </c>
      <c r="CX107" s="9">
        <f>(AX107*Conversions!AE$14+'Federal Appliances'!BX107*Conversions!AE$15)/Conversions!$B$9</f>
        <v>1848.6370530877555</v>
      </c>
      <c r="CY107" s="9">
        <f>(AY107*Conversions!AF$14+'Federal Appliances'!BY107*Conversions!AF$15)/Conversions!$B$9</f>
        <v>1745.9349945828801</v>
      </c>
      <c r="CZ107" s="9">
        <f>(AZ107*Conversions!AG$14+'Federal Appliances'!BZ107*Conversions!AG$15)/Conversions!$B$9</f>
        <v>1643.2329360780045</v>
      </c>
      <c r="DA107" s="9">
        <f>(BA107*Conversions!AH$14+'Federal Appliances'!CA107*Conversions!AH$15)/Conversions!$B$9</f>
        <v>1540.5308775731289</v>
      </c>
      <c r="DB107" s="9">
        <f>(BB107*Conversions!AI$14+'Federal Appliances'!CB107*Conversions!AI$15)/Conversions!$B$9</f>
        <v>1437.8288190682538</v>
      </c>
      <c r="DC107" s="9">
        <f>(BC107*Conversions!AJ$14+'Federal Appliances'!CC107*Conversions!AJ$15)/Conversions!$B$9</f>
        <v>1335.1267605633782</v>
      </c>
      <c r="DD107" s="9">
        <f>(BD107*Conversions!AK$14+'Federal Appliances'!CD107*Conversions!AK$15)/Conversions!$B$9</f>
        <v>1232.424702058503</v>
      </c>
      <c r="DE107" s="9">
        <f>(BE107*Conversions!AL$14+'Federal Appliances'!CE107*Conversions!AL$15)/Conversions!$B$9</f>
        <v>1129.7226435536277</v>
      </c>
      <c r="DF107" s="55">
        <f>(BF107*Conversions!AM$14+'Federal Appliances'!CF107*Conversions!AM$15)/Conversions!$B$9</f>
        <v>1027.0205850487539</v>
      </c>
    </row>
    <row r="108" spans="2:110">
      <c r="B108" t="str">
        <f t="shared" si="304"/>
        <v>Yes</v>
      </c>
      <c r="C108" t="s">
        <v>209</v>
      </c>
      <c r="D108" s="46">
        <f t="shared" si="304"/>
        <v>2.1000000000000001E-2</v>
      </c>
      <c r="E108">
        <f t="shared" ref="E108" si="480">E55</f>
        <v>2026</v>
      </c>
      <c r="F108" s="49">
        <v>15</v>
      </c>
      <c r="G108" s="51">
        <f t="shared" si="306"/>
        <v>2041</v>
      </c>
      <c r="H108" s="7">
        <v>0.4</v>
      </c>
      <c r="I108" s="7">
        <v>0</v>
      </c>
      <c r="J108" s="7">
        <v>0</v>
      </c>
      <c r="K108" s="7">
        <v>36</v>
      </c>
      <c r="L108" s="7">
        <v>0.1</v>
      </c>
      <c r="M108" s="7">
        <v>0.6</v>
      </c>
      <c r="N108" s="7">
        <v>0</v>
      </c>
      <c r="O108" s="7">
        <v>0</v>
      </c>
      <c r="P108" s="7">
        <v>54</v>
      </c>
      <c r="Q108" s="7">
        <v>0.2</v>
      </c>
      <c r="R108" s="7">
        <v>0.1</v>
      </c>
      <c r="S108" s="7">
        <v>0</v>
      </c>
      <c r="T108" s="7">
        <v>1</v>
      </c>
      <c r="U108" s="7">
        <v>0</v>
      </c>
      <c r="V108" s="7">
        <v>0.1</v>
      </c>
      <c r="W108" s="7">
        <v>1</v>
      </c>
      <c r="X108" s="7">
        <v>2.9</v>
      </c>
      <c r="Y108" s="45">
        <f t="shared" si="307"/>
        <v>6.5651260504201708E-4</v>
      </c>
      <c r="Z108" s="45">
        <f t="shared" si="308"/>
        <v>9.5706412329626088E-4</v>
      </c>
      <c r="AA108" s="46">
        <f t="shared" si="309"/>
        <v>1.2583892617449666E-3</v>
      </c>
      <c r="AB108" s="46">
        <f t="shared" si="297"/>
        <v>0</v>
      </c>
      <c r="AC108" s="46">
        <f t="shared" si="298"/>
        <v>0</v>
      </c>
      <c r="AD108" s="46">
        <f t="shared" si="299"/>
        <v>7.3776539060578733E-4</v>
      </c>
      <c r="AE108" s="46">
        <f t="shared" si="300"/>
        <v>1.7043033659991478E-3</v>
      </c>
      <c r="AF108" s="46">
        <f t="shared" si="310"/>
        <v>1.2437810945273636E-3</v>
      </c>
      <c r="AG108" s="74">
        <f t="shared" si="311"/>
        <v>0</v>
      </c>
      <c r="AH108" s="9">
        <f t="shared" ref="AH108:AL108" si="481">IF(AH55=0,0,IF(AH55&gt;0,_xlfn.MINIFS($AG55:$BF55,$AG55:$BF55,"&gt;0"),_xlfn.MAXIFS($AG55:$BF55,$AG55:$BF55,"&lt;0")))</f>
        <v>840000</v>
      </c>
      <c r="AI108" s="9">
        <f t="shared" si="481"/>
        <v>840000</v>
      </c>
      <c r="AJ108" s="9">
        <f t="shared" si="481"/>
        <v>840000</v>
      </c>
      <c r="AK108" s="9">
        <f t="shared" si="481"/>
        <v>840000</v>
      </c>
      <c r="AL108" s="75">
        <f t="shared" si="481"/>
        <v>840000</v>
      </c>
      <c r="AM108" s="9">
        <f t="shared" ref="AM108:BF108" si="482">IF(AM55=0,0,IF(AM55&gt;0,_xlfn.MINIFS($AG55:$BF55,$AG55:$BF55,"&gt;0"),_xlfn.MAXIFS($AG55:$BF55,$AG55:$BF55,"&lt;0")))</f>
        <v>840000</v>
      </c>
      <c r="AN108" s="9">
        <f t="shared" si="482"/>
        <v>840000</v>
      </c>
      <c r="AO108" s="9">
        <f t="shared" si="482"/>
        <v>840000</v>
      </c>
      <c r="AP108" s="9">
        <f t="shared" si="482"/>
        <v>840000</v>
      </c>
      <c r="AQ108" s="75">
        <f t="shared" si="482"/>
        <v>840000</v>
      </c>
      <c r="AR108" s="9">
        <f t="shared" si="482"/>
        <v>840000</v>
      </c>
      <c r="AS108" s="9">
        <f t="shared" si="482"/>
        <v>840000</v>
      </c>
      <c r="AT108" s="9">
        <f t="shared" si="482"/>
        <v>840000</v>
      </c>
      <c r="AU108" s="9">
        <f t="shared" si="482"/>
        <v>840000</v>
      </c>
      <c r="AV108" s="75">
        <f t="shared" si="482"/>
        <v>840000</v>
      </c>
      <c r="AW108" s="9">
        <f t="shared" si="482"/>
        <v>840000</v>
      </c>
      <c r="AX108" s="9">
        <f t="shared" si="482"/>
        <v>840000</v>
      </c>
      <c r="AY108" s="9">
        <f t="shared" si="482"/>
        <v>840000</v>
      </c>
      <c r="AZ108" s="9">
        <f t="shared" si="482"/>
        <v>840000</v>
      </c>
      <c r="BA108" s="75">
        <f t="shared" si="482"/>
        <v>840000</v>
      </c>
      <c r="BB108" s="9">
        <f t="shared" si="482"/>
        <v>840000</v>
      </c>
      <c r="BC108" s="9">
        <f t="shared" si="482"/>
        <v>840000</v>
      </c>
      <c r="BD108" s="9">
        <f t="shared" si="482"/>
        <v>840000</v>
      </c>
      <c r="BE108" s="9">
        <f t="shared" si="482"/>
        <v>840000</v>
      </c>
      <c r="BF108" s="76">
        <f t="shared" si="482"/>
        <v>840000</v>
      </c>
      <c r="BG108" s="9">
        <f t="shared" si="314"/>
        <v>0</v>
      </c>
      <c r="BH108" s="9">
        <f t="shared" ref="BH108:CF108" si="483">IF(BH55=0,0,IF(BH55&gt;0,_xlfn.MINIFS($BG55:$CF55,$BG55:$CF55,"&gt;0"),_xlfn.MAXIFS($BG55:$CF55,$BG55:$CF55,"&lt;0")))</f>
        <v>0</v>
      </c>
      <c r="BI108" s="9">
        <f t="shared" si="483"/>
        <v>0</v>
      </c>
      <c r="BJ108" s="9">
        <f t="shared" si="483"/>
        <v>0</v>
      </c>
      <c r="BK108" s="9">
        <f t="shared" si="483"/>
        <v>0</v>
      </c>
      <c r="BL108" s="9">
        <f t="shared" si="483"/>
        <v>0</v>
      </c>
      <c r="BM108" s="9">
        <f t="shared" si="483"/>
        <v>0</v>
      </c>
      <c r="BN108" s="9">
        <f t="shared" si="483"/>
        <v>0</v>
      </c>
      <c r="BO108" s="9">
        <f t="shared" si="483"/>
        <v>0</v>
      </c>
      <c r="BP108" s="9">
        <f t="shared" si="483"/>
        <v>0</v>
      </c>
      <c r="BQ108" s="9">
        <f t="shared" si="483"/>
        <v>0</v>
      </c>
      <c r="BR108" s="9">
        <f t="shared" si="483"/>
        <v>0</v>
      </c>
      <c r="BS108" s="9">
        <f t="shared" si="483"/>
        <v>0</v>
      </c>
      <c r="BT108" s="9">
        <f t="shared" si="483"/>
        <v>0</v>
      </c>
      <c r="BU108" s="9">
        <f t="shared" si="483"/>
        <v>0</v>
      </c>
      <c r="BV108" s="9">
        <f t="shared" si="483"/>
        <v>0</v>
      </c>
      <c r="BW108" s="9">
        <f t="shared" si="483"/>
        <v>0</v>
      </c>
      <c r="BX108" s="9">
        <f t="shared" si="483"/>
        <v>0</v>
      </c>
      <c r="BY108" s="9">
        <f t="shared" si="483"/>
        <v>0</v>
      </c>
      <c r="BZ108" s="9">
        <f t="shared" si="483"/>
        <v>0</v>
      </c>
      <c r="CA108" s="9">
        <f t="shared" si="483"/>
        <v>0</v>
      </c>
      <c r="CB108" s="9">
        <f t="shared" si="483"/>
        <v>0</v>
      </c>
      <c r="CC108" s="9">
        <f t="shared" si="483"/>
        <v>0</v>
      </c>
      <c r="CD108" s="9">
        <f t="shared" si="483"/>
        <v>0</v>
      </c>
      <c r="CE108" s="9">
        <f t="shared" si="483"/>
        <v>0</v>
      </c>
      <c r="CF108" s="55">
        <f t="shared" si="483"/>
        <v>0</v>
      </c>
      <c r="CG108" s="54">
        <f>(AG108*Conversions!N$14+'Federal Appliances'!BG108*Conversions!N$15)/Conversions!$B$9</f>
        <v>0</v>
      </c>
      <c r="CH108" s="9">
        <f>(AH108*Conversions!O$14+'Federal Appliances'!BH108*Conversions!O$15)/Conversions!$B$9</f>
        <v>473.42873239436614</v>
      </c>
      <c r="CI108" s="9">
        <f>(AI108*Conversions!P$14+'Federal Appliances'!BI108*Conversions!P$15)/Conversions!$B$9</f>
        <v>463.32507042253513</v>
      </c>
      <c r="CJ108" s="9">
        <f>(AJ108*Conversions!Q$14+'Federal Appliances'!BJ108*Conversions!Q$15)/Conversions!$B$9</f>
        <v>453.22140845070408</v>
      </c>
      <c r="CK108" s="9">
        <f>(AK108*Conversions!R$14+'Federal Appliances'!BK108*Conversions!R$15)/Conversions!$B$9</f>
        <v>443.11774647887307</v>
      </c>
      <c r="CL108" s="9">
        <f>(AL108*Conversions!S$14+'Federal Appliances'!BL108*Conversions!S$15)/Conversions!$B$9</f>
        <v>433.01408450704224</v>
      </c>
      <c r="CM108" s="9">
        <f>(AM108*Conversions!T$14+'Federal Appliances'!BM108*Conversions!T$15)/Conversions!$B$9</f>
        <v>418.58028169014085</v>
      </c>
      <c r="CN108" s="9">
        <f>(AN108*Conversions!U$14+'Federal Appliances'!BN108*Conversions!U$15)/Conversions!$B$9</f>
        <v>404.14647887323935</v>
      </c>
      <c r="CO108" s="9">
        <f>(AO108*Conversions!V$14+'Federal Appliances'!BO108*Conversions!V$15)/Conversions!$B$9</f>
        <v>389.71267605633795</v>
      </c>
      <c r="CP108" s="9">
        <f>(AP108*Conversions!W$14+'Federal Appliances'!BP108*Conversions!W$15)/Conversions!$B$9</f>
        <v>375.27887323943656</v>
      </c>
      <c r="CQ108" s="9">
        <f>(AQ108*Conversions!X$14+'Federal Appliances'!BQ108*Conversions!X$15)/Conversions!$B$9</f>
        <v>360.84507042253512</v>
      </c>
      <c r="CR108" s="9">
        <f>(AR108*Conversions!Y$14+'Federal Appliances'!BR108*Conversions!Y$15)/Conversions!$B$9</f>
        <v>346.41126760563367</v>
      </c>
      <c r="CS108" s="9">
        <f>(AS108*Conversions!Z$14+'Federal Appliances'!BS108*Conversions!Z$15)/Conversions!$B$9</f>
        <v>331.97746478873222</v>
      </c>
      <c r="CT108" s="9">
        <f>(AT108*Conversions!AA$14+'Federal Appliances'!BT108*Conversions!AA$15)/Conversions!$B$9</f>
        <v>317.54366197183083</v>
      </c>
      <c r="CU108" s="9">
        <f>(AU108*Conversions!AB$14+'Federal Appliances'!BU108*Conversions!AB$15)/Conversions!$B$9</f>
        <v>303.10985915492938</v>
      </c>
      <c r="CV108" s="9">
        <f>(AV108*Conversions!AC$14+'Federal Appliances'!BV108*Conversions!AC$15)/Conversions!$B$9</f>
        <v>288.67605633802799</v>
      </c>
      <c r="CW108" s="9">
        <f>(AW108*Conversions!AD$14+'Federal Appliances'!BW108*Conversions!AD$15)/Conversions!$B$9</f>
        <v>274.24225352112654</v>
      </c>
      <c r="CX108" s="9">
        <f>(AX108*Conversions!AE$14+'Federal Appliances'!BX108*Conversions!AE$15)/Conversions!$B$9</f>
        <v>259.80845070422509</v>
      </c>
      <c r="CY108" s="9">
        <f>(AY108*Conversions!AF$14+'Federal Appliances'!BY108*Conversions!AF$15)/Conversions!$B$9</f>
        <v>245.3746478873237</v>
      </c>
      <c r="CZ108" s="9">
        <f>(AZ108*Conversions!AG$14+'Federal Appliances'!BZ108*Conversions!AG$15)/Conversions!$B$9</f>
        <v>230.94084507042228</v>
      </c>
      <c r="DA108" s="9">
        <f>(BA108*Conversions!AH$14+'Federal Appliances'!CA108*Conversions!AH$15)/Conversions!$B$9</f>
        <v>216.50704225352084</v>
      </c>
      <c r="DB108" s="9">
        <f>(BB108*Conversions!AI$14+'Federal Appliances'!CB108*Conversions!AI$15)/Conversions!$B$9</f>
        <v>202.07323943661945</v>
      </c>
      <c r="DC108" s="9">
        <f>(BC108*Conversions!AJ$14+'Federal Appliances'!CC108*Conversions!AJ$15)/Conversions!$B$9</f>
        <v>187.63943661971803</v>
      </c>
      <c r="DD108" s="9">
        <f>(BD108*Conversions!AK$14+'Federal Appliances'!CD108*Conversions!AK$15)/Conversions!$B$9</f>
        <v>173.20563380281664</v>
      </c>
      <c r="DE108" s="9">
        <f>(BE108*Conversions!AL$14+'Federal Appliances'!CE108*Conversions!AL$15)/Conversions!$B$9</f>
        <v>158.77183098591524</v>
      </c>
      <c r="DF108" s="55">
        <f>(BF108*Conversions!AM$14+'Federal Appliances'!CF108*Conversions!AM$15)/Conversions!$B$9</f>
        <v>144.33802816901405</v>
      </c>
    </row>
    <row r="109" spans="2:110">
      <c r="B109" t="str">
        <f t="shared" si="304"/>
        <v>Yes</v>
      </c>
      <c r="C109" t="s">
        <v>210</v>
      </c>
      <c r="D109" s="46">
        <f t="shared" si="304"/>
        <v>2.1000000000000001E-2</v>
      </c>
      <c r="E109">
        <f t="shared" ref="E109" si="484">E56</f>
        <v>2028</v>
      </c>
      <c r="F109" s="49">
        <v>7.4</v>
      </c>
      <c r="G109" s="51">
        <f t="shared" si="306"/>
        <v>2035.4</v>
      </c>
      <c r="H109" s="7">
        <v>1.5</v>
      </c>
      <c r="I109" s="7">
        <v>0</v>
      </c>
      <c r="J109" s="7">
        <v>0</v>
      </c>
      <c r="K109" s="7">
        <v>127</v>
      </c>
      <c r="L109" s="7">
        <v>0.2</v>
      </c>
      <c r="M109" s="7">
        <v>1.5</v>
      </c>
      <c r="N109" s="7">
        <v>0</v>
      </c>
      <c r="O109" s="7">
        <v>0</v>
      </c>
      <c r="P109" s="7">
        <v>122</v>
      </c>
      <c r="Q109" s="7">
        <v>0.2</v>
      </c>
      <c r="R109" s="7">
        <v>0.3</v>
      </c>
      <c r="S109" s="7">
        <v>0</v>
      </c>
      <c r="T109" s="7">
        <v>2.4</v>
      </c>
      <c r="U109" s="7">
        <v>0.1</v>
      </c>
      <c r="V109" s="7">
        <v>0.2</v>
      </c>
      <c r="W109" s="7">
        <v>3.1</v>
      </c>
      <c r="X109" s="7">
        <v>9</v>
      </c>
      <c r="Y109" s="45">
        <f t="shared" si="307"/>
        <v>2.0351890756302531E-3</v>
      </c>
      <c r="Z109" s="45">
        <f t="shared" si="308"/>
        <v>2.9701990033332232E-3</v>
      </c>
      <c r="AA109" s="46">
        <f t="shared" si="309"/>
        <v>3.1459731543624168E-3</v>
      </c>
      <c r="AB109" s="46">
        <f t="shared" si="297"/>
        <v>0</v>
      </c>
      <c r="AC109" s="46">
        <f t="shared" si="298"/>
        <v>0</v>
      </c>
      <c r="AD109" s="46">
        <f t="shared" si="299"/>
        <v>1.6668032898871491E-3</v>
      </c>
      <c r="AE109" s="46">
        <f t="shared" si="300"/>
        <v>1.7043033659991478E-3</v>
      </c>
      <c r="AF109" s="46">
        <f t="shared" si="310"/>
        <v>3.7313432835820903E-3</v>
      </c>
      <c r="AG109" s="74">
        <f t="shared" si="311"/>
        <v>0</v>
      </c>
      <c r="AH109" s="9">
        <f t="shared" ref="AH109:AL109" si="485">IF(AH56=0,0,IF(AH56&gt;0,_xlfn.MINIFS($AG56:$BF56,$AG56:$BF56,"&gt;0"),_xlfn.MAXIFS($AG56:$BF56,$AG56:$BF56,"&lt;0")))</f>
        <v>0</v>
      </c>
      <c r="AI109" s="9">
        <f t="shared" si="485"/>
        <v>0</v>
      </c>
      <c r="AJ109" s="9">
        <f t="shared" si="485"/>
        <v>4256756.7567567565</v>
      </c>
      <c r="AK109" s="9">
        <f t="shared" si="485"/>
        <v>4256756.7567567565</v>
      </c>
      <c r="AL109" s="75">
        <f t="shared" si="485"/>
        <v>4256756.7567567565</v>
      </c>
      <c r="AM109" s="9">
        <f t="shared" ref="AM109:BF109" si="486">IF(AM56=0,0,IF(AM56&gt;0,_xlfn.MINIFS($AG56:$BF56,$AG56:$BF56,"&gt;0"),_xlfn.MAXIFS($AG56:$BF56,$AG56:$BF56,"&lt;0")))</f>
        <v>4256756.7567567565</v>
      </c>
      <c r="AN109" s="9">
        <f t="shared" si="486"/>
        <v>4256756.7567567565</v>
      </c>
      <c r="AO109" s="9">
        <f t="shared" si="486"/>
        <v>4256756.7567567565</v>
      </c>
      <c r="AP109" s="9">
        <f t="shared" si="486"/>
        <v>4256756.7567567565</v>
      </c>
      <c r="AQ109" s="75">
        <f t="shared" si="486"/>
        <v>4256756.7567567565</v>
      </c>
      <c r="AR109" s="9">
        <f t="shared" si="486"/>
        <v>4256756.7567567565</v>
      </c>
      <c r="AS109" s="9">
        <f t="shared" si="486"/>
        <v>4256756.7567567565</v>
      </c>
      <c r="AT109" s="9">
        <f t="shared" si="486"/>
        <v>4256756.7567567565</v>
      </c>
      <c r="AU109" s="9">
        <f t="shared" si="486"/>
        <v>4256756.7567567565</v>
      </c>
      <c r="AV109" s="75">
        <f t="shared" si="486"/>
        <v>4256756.7567567565</v>
      </c>
      <c r="AW109" s="9">
        <f t="shared" si="486"/>
        <v>4256756.7567567565</v>
      </c>
      <c r="AX109" s="9">
        <f t="shared" si="486"/>
        <v>4256756.7567567565</v>
      </c>
      <c r="AY109" s="9">
        <f t="shared" si="486"/>
        <v>4256756.7567567565</v>
      </c>
      <c r="AZ109" s="9">
        <f t="shared" si="486"/>
        <v>4256756.7567567565</v>
      </c>
      <c r="BA109" s="75">
        <f t="shared" si="486"/>
        <v>4256756.7567567565</v>
      </c>
      <c r="BB109" s="9">
        <f t="shared" si="486"/>
        <v>4256756.7567567565</v>
      </c>
      <c r="BC109" s="9">
        <f t="shared" si="486"/>
        <v>4256756.7567567565</v>
      </c>
      <c r="BD109" s="9">
        <f t="shared" si="486"/>
        <v>4256756.7567567565</v>
      </c>
      <c r="BE109" s="9">
        <f t="shared" si="486"/>
        <v>4256756.7567567565</v>
      </c>
      <c r="BF109" s="76">
        <f t="shared" si="486"/>
        <v>4256756.7567567565</v>
      </c>
      <c r="BG109" s="9">
        <f t="shared" si="314"/>
        <v>0</v>
      </c>
      <c r="BH109" s="9">
        <f t="shared" ref="BH109:CF109" si="487">IF(BH56=0,0,IF(BH56&gt;0,_xlfn.MINIFS($BG56:$CF56,$BG56:$CF56,"&gt;0"),_xlfn.MAXIFS($BG56:$CF56,$BG56:$CF56,"&lt;0")))</f>
        <v>0</v>
      </c>
      <c r="BI109" s="9">
        <f t="shared" si="487"/>
        <v>0</v>
      </c>
      <c r="BJ109" s="9">
        <f t="shared" si="487"/>
        <v>0</v>
      </c>
      <c r="BK109" s="9">
        <f t="shared" si="487"/>
        <v>0</v>
      </c>
      <c r="BL109" s="9">
        <f t="shared" si="487"/>
        <v>0</v>
      </c>
      <c r="BM109" s="9">
        <f t="shared" si="487"/>
        <v>0</v>
      </c>
      <c r="BN109" s="9">
        <f t="shared" si="487"/>
        <v>0</v>
      </c>
      <c r="BO109" s="9">
        <f t="shared" si="487"/>
        <v>0</v>
      </c>
      <c r="BP109" s="9">
        <f t="shared" si="487"/>
        <v>0</v>
      </c>
      <c r="BQ109" s="9">
        <f t="shared" si="487"/>
        <v>0</v>
      </c>
      <c r="BR109" s="9">
        <f t="shared" si="487"/>
        <v>0</v>
      </c>
      <c r="BS109" s="9">
        <f t="shared" si="487"/>
        <v>0</v>
      </c>
      <c r="BT109" s="9">
        <f t="shared" si="487"/>
        <v>0</v>
      </c>
      <c r="BU109" s="9">
        <f t="shared" si="487"/>
        <v>0</v>
      </c>
      <c r="BV109" s="9">
        <f t="shared" si="487"/>
        <v>0</v>
      </c>
      <c r="BW109" s="9">
        <f t="shared" si="487"/>
        <v>0</v>
      </c>
      <c r="BX109" s="9">
        <f t="shared" si="487"/>
        <v>0</v>
      </c>
      <c r="BY109" s="9">
        <f t="shared" si="487"/>
        <v>0</v>
      </c>
      <c r="BZ109" s="9">
        <f t="shared" si="487"/>
        <v>0</v>
      </c>
      <c r="CA109" s="9">
        <f t="shared" si="487"/>
        <v>0</v>
      </c>
      <c r="CB109" s="9">
        <f t="shared" si="487"/>
        <v>0</v>
      </c>
      <c r="CC109" s="9">
        <f t="shared" si="487"/>
        <v>0</v>
      </c>
      <c r="CD109" s="9">
        <f t="shared" si="487"/>
        <v>0</v>
      </c>
      <c r="CE109" s="9">
        <f t="shared" si="487"/>
        <v>0</v>
      </c>
      <c r="CF109" s="55">
        <f t="shared" si="487"/>
        <v>0</v>
      </c>
      <c r="CG109" s="54">
        <f>(AG109*Conversions!N$14+'Federal Appliances'!BG109*Conversions!N$15)/Conversions!$B$9</f>
        <v>0</v>
      </c>
      <c r="CH109" s="9">
        <f>(AH109*Conversions!O$14+'Federal Appliances'!BH109*Conversions!O$15)/Conversions!$B$9</f>
        <v>0</v>
      </c>
      <c r="CI109" s="9">
        <f>(AI109*Conversions!P$14+'Federal Appliances'!BI109*Conversions!P$15)/Conversions!$B$9</f>
        <v>0</v>
      </c>
      <c r="CJ109" s="9">
        <f>(AJ109*Conversions!Q$14+'Federal Appliances'!BJ109*Conversions!Q$15)/Conversions!$B$9</f>
        <v>2296.7301103920818</v>
      </c>
      <c r="CK109" s="9">
        <f>(AK109*Conversions!R$14+'Federal Appliances'!BK109*Conversions!R$15)/Conversions!$B$9</f>
        <v>2245.5291206699649</v>
      </c>
      <c r="CL109" s="9">
        <f>(AL109*Conversions!S$14+'Federal Appliances'!BL109*Conversions!S$15)/Conversions!$B$9</f>
        <v>2194.3281309478489</v>
      </c>
      <c r="CM109" s="9">
        <f>(AM109*Conversions!T$14+'Federal Appliances'!BM109*Conversions!T$15)/Conversions!$B$9</f>
        <v>2121.1838599162538</v>
      </c>
      <c r="CN109" s="9">
        <f>(AN109*Conversions!U$14+'Federal Appliances'!BN109*Conversions!U$15)/Conversions!$B$9</f>
        <v>2048.0395888846588</v>
      </c>
      <c r="CO109" s="9">
        <f>(AO109*Conversions!V$14+'Federal Appliances'!BO109*Conversions!V$15)/Conversions!$B$9</f>
        <v>1974.8953178530637</v>
      </c>
      <c r="CP109" s="9">
        <f>(AP109*Conversions!W$14+'Federal Appliances'!BP109*Conversions!W$15)/Conversions!$B$9</f>
        <v>1901.7510468214687</v>
      </c>
      <c r="CQ109" s="9">
        <f>(AQ109*Conversions!X$14+'Federal Appliances'!BQ109*Conversions!X$15)/Conversions!$B$9</f>
        <v>1828.6067757898736</v>
      </c>
      <c r="CR109" s="9">
        <f>(AR109*Conversions!Y$14+'Federal Appliances'!BR109*Conversions!Y$15)/Conversions!$B$9</f>
        <v>1755.4625047582786</v>
      </c>
      <c r="CS109" s="9">
        <f>(AS109*Conversions!Z$14+'Federal Appliances'!BS109*Conversions!Z$15)/Conversions!$B$9</f>
        <v>1682.3182337266835</v>
      </c>
      <c r="CT109" s="9">
        <f>(AT109*Conversions!AA$14+'Federal Appliances'!BT109*Conversions!AA$15)/Conversions!$B$9</f>
        <v>1609.1739626950884</v>
      </c>
      <c r="CU109" s="9">
        <f>(AU109*Conversions!AB$14+'Federal Appliances'!BU109*Conversions!AB$15)/Conversions!$B$9</f>
        <v>1536.0296916634934</v>
      </c>
      <c r="CV109" s="9">
        <f>(AV109*Conversions!AC$14+'Federal Appliances'!BV109*Conversions!AC$15)/Conversions!$B$9</f>
        <v>1462.8854206318983</v>
      </c>
      <c r="CW109" s="9">
        <f>(AW109*Conversions!AD$14+'Federal Appliances'!BW109*Conversions!AD$15)/Conversions!$B$9</f>
        <v>1389.7411496003033</v>
      </c>
      <c r="CX109" s="9">
        <f>(AX109*Conversions!AE$14+'Federal Appliances'!BX109*Conversions!AE$15)/Conversions!$B$9</f>
        <v>1316.5968785687082</v>
      </c>
      <c r="CY109" s="9">
        <f>(AY109*Conversions!AF$14+'Federal Appliances'!BY109*Conversions!AF$15)/Conversions!$B$9</f>
        <v>1243.4526075371132</v>
      </c>
      <c r="CZ109" s="9">
        <f>(AZ109*Conversions!AG$14+'Federal Appliances'!BZ109*Conversions!AG$15)/Conversions!$B$9</f>
        <v>1170.3083365055181</v>
      </c>
      <c r="DA109" s="9">
        <f>(BA109*Conversions!AH$14+'Federal Appliances'!CA109*Conversions!AH$15)/Conversions!$B$9</f>
        <v>1097.1640654739231</v>
      </c>
      <c r="DB109" s="9">
        <f>(BB109*Conversions!AI$14+'Federal Appliances'!CB109*Conversions!AI$15)/Conversions!$B$9</f>
        <v>1024.0197944423282</v>
      </c>
      <c r="DC109" s="9">
        <f>(BC109*Conversions!AJ$14+'Federal Appliances'!CC109*Conversions!AJ$15)/Conversions!$B$9</f>
        <v>950.87552341073319</v>
      </c>
      <c r="DD109" s="9">
        <f>(BD109*Conversions!AK$14+'Federal Appliances'!CD109*Conversions!AK$15)/Conversions!$B$9</f>
        <v>877.73125237913825</v>
      </c>
      <c r="DE109" s="9">
        <f>(BE109*Conversions!AL$14+'Federal Appliances'!CE109*Conversions!AL$15)/Conversions!$B$9</f>
        <v>804.58698134754331</v>
      </c>
      <c r="DF109" s="55">
        <f>(BF109*Conversions!AM$14+'Federal Appliances'!CF109*Conversions!AM$15)/Conversions!$B$9</f>
        <v>731.44271031594951</v>
      </c>
    </row>
    <row r="110" spans="2:110">
      <c r="B110" t="str">
        <f t="shared" si="304"/>
        <v>Yes</v>
      </c>
      <c r="C110" t="s">
        <v>211</v>
      </c>
      <c r="D110" s="46">
        <f t="shared" si="304"/>
        <v>2.1000000000000001E-2</v>
      </c>
      <c r="E110">
        <f t="shared" ref="E110" si="488">E57</f>
        <v>2026</v>
      </c>
      <c r="F110" s="49">
        <v>12</v>
      </c>
      <c r="G110" s="51">
        <f t="shared" si="306"/>
        <v>2038</v>
      </c>
      <c r="H110" s="7">
        <v>0</v>
      </c>
      <c r="I110" s="7">
        <v>0</v>
      </c>
      <c r="J110" s="7">
        <v>17.100000000000001</v>
      </c>
      <c r="K110" s="7">
        <v>234</v>
      </c>
      <c r="L110" s="7">
        <v>0</v>
      </c>
      <c r="M110" s="7">
        <v>0</v>
      </c>
      <c r="N110" s="7">
        <v>0</v>
      </c>
      <c r="O110" s="7">
        <v>21.7</v>
      </c>
      <c r="P110" s="7">
        <v>354</v>
      </c>
      <c r="Q110" s="7">
        <v>0</v>
      </c>
      <c r="R110" s="7">
        <v>0</v>
      </c>
      <c r="S110" s="7">
        <v>412</v>
      </c>
      <c r="T110" s="7">
        <v>6</v>
      </c>
      <c r="U110" s="7">
        <v>0</v>
      </c>
      <c r="V110" s="7">
        <v>0</v>
      </c>
      <c r="W110" s="7">
        <v>0</v>
      </c>
      <c r="X110" s="7">
        <v>0</v>
      </c>
      <c r="Y110" s="45">
        <f t="shared" si="307"/>
        <v>0</v>
      </c>
      <c r="Z110" s="45">
        <f t="shared" si="308"/>
        <v>0</v>
      </c>
      <c r="AA110" s="46">
        <f t="shared" si="309"/>
        <v>0</v>
      </c>
      <c r="AB110" s="46">
        <f t="shared" si="297"/>
        <v>0</v>
      </c>
      <c r="AC110" s="46">
        <f t="shared" si="298"/>
        <v>3.7693243008511373E-2</v>
      </c>
      <c r="AD110" s="46">
        <f t="shared" si="299"/>
        <v>4.8364620050823839E-3</v>
      </c>
      <c r="AE110" s="46">
        <f t="shared" si="300"/>
        <v>0</v>
      </c>
      <c r="AF110" s="46">
        <f t="shared" si="310"/>
        <v>0</v>
      </c>
      <c r="AG110" s="74">
        <f t="shared" si="311"/>
        <v>0</v>
      </c>
      <c r="AH110" s="9">
        <f t="shared" ref="AH110:AL110" si="489">IF(AH57=0,0,IF(AH57&gt;0,_xlfn.MINIFS($AG57:$BF57,$AG57:$BF57,"&gt;0"),_xlfn.MAXIFS($AG57:$BF57,$AG57:$BF57,"&lt;0")))</f>
        <v>0</v>
      </c>
      <c r="AI110" s="9">
        <f t="shared" si="489"/>
        <v>0</v>
      </c>
      <c r="AJ110" s="9">
        <f t="shared" si="489"/>
        <v>0</v>
      </c>
      <c r="AK110" s="9">
        <f t="shared" si="489"/>
        <v>0</v>
      </c>
      <c r="AL110" s="75">
        <f t="shared" si="489"/>
        <v>0</v>
      </c>
      <c r="AM110" s="9">
        <f t="shared" ref="AM110:BF110" si="490">IF(AM57=0,0,IF(AM57&gt;0,_xlfn.MINIFS($AG57:$BF57,$AG57:$BF57,"&gt;0"),_xlfn.MAXIFS($AG57:$BF57,$AG57:$BF57,"&lt;0")))</f>
        <v>0</v>
      </c>
      <c r="AN110" s="9">
        <f t="shared" si="490"/>
        <v>0</v>
      </c>
      <c r="AO110" s="9">
        <f t="shared" si="490"/>
        <v>0</v>
      </c>
      <c r="AP110" s="9">
        <f t="shared" si="490"/>
        <v>0</v>
      </c>
      <c r="AQ110" s="75">
        <f t="shared" si="490"/>
        <v>0</v>
      </c>
      <c r="AR110" s="9">
        <f t="shared" si="490"/>
        <v>0</v>
      </c>
      <c r="AS110" s="9">
        <f t="shared" si="490"/>
        <v>0</v>
      </c>
      <c r="AT110" s="9">
        <f t="shared" si="490"/>
        <v>0</v>
      </c>
      <c r="AU110" s="9">
        <f t="shared" si="490"/>
        <v>0</v>
      </c>
      <c r="AV110" s="75">
        <f t="shared" si="490"/>
        <v>0</v>
      </c>
      <c r="AW110" s="9">
        <f t="shared" si="490"/>
        <v>0</v>
      </c>
      <c r="AX110" s="9">
        <f t="shared" si="490"/>
        <v>0</v>
      </c>
      <c r="AY110" s="9">
        <f t="shared" si="490"/>
        <v>0</v>
      </c>
      <c r="AZ110" s="9">
        <f t="shared" si="490"/>
        <v>0</v>
      </c>
      <c r="BA110" s="75">
        <f t="shared" si="490"/>
        <v>0</v>
      </c>
      <c r="BB110" s="9">
        <f t="shared" si="490"/>
        <v>0</v>
      </c>
      <c r="BC110" s="9">
        <f t="shared" si="490"/>
        <v>0</v>
      </c>
      <c r="BD110" s="9">
        <f t="shared" si="490"/>
        <v>0</v>
      </c>
      <c r="BE110" s="9">
        <f t="shared" si="490"/>
        <v>0</v>
      </c>
      <c r="BF110" s="76">
        <f t="shared" si="490"/>
        <v>0</v>
      </c>
      <c r="BG110" s="9">
        <f t="shared" si="314"/>
        <v>0</v>
      </c>
      <c r="BH110" s="9">
        <f t="shared" ref="BH110:CF110" si="491">IF(BH57=0,0,IF(BH57&gt;0,_xlfn.MINIFS($BG57:$CF57,$BG57:$CF57,"&gt;0"),_xlfn.MAXIFS($BG57:$CF57,$BG57:$CF57,"&lt;0")))</f>
        <v>0</v>
      </c>
      <c r="BI110" s="9">
        <f t="shared" si="491"/>
        <v>0</v>
      </c>
      <c r="BJ110" s="9">
        <f t="shared" si="491"/>
        <v>0</v>
      </c>
      <c r="BK110" s="9">
        <f t="shared" si="491"/>
        <v>0</v>
      </c>
      <c r="BL110" s="9">
        <f t="shared" si="491"/>
        <v>0</v>
      </c>
      <c r="BM110" s="9">
        <f t="shared" si="491"/>
        <v>0</v>
      </c>
      <c r="BN110" s="9">
        <f t="shared" si="491"/>
        <v>0</v>
      </c>
      <c r="BO110" s="9">
        <f t="shared" si="491"/>
        <v>0</v>
      </c>
      <c r="BP110" s="9">
        <f t="shared" si="491"/>
        <v>0</v>
      </c>
      <c r="BQ110" s="9">
        <f t="shared" si="491"/>
        <v>0</v>
      </c>
      <c r="BR110" s="9">
        <f t="shared" si="491"/>
        <v>0</v>
      </c>
      <c r="BS110" s="9">
        <f t="shared" si="491"/>
        <v>0</v>
      </c>
      <c r="BT110" s="9">
        <f t="shared" si="491"/>
        <v>0</v>
      </c>
      <c r="BU110" s="9">
        <f t="shared" si="491"/>
        <v>0</v>
      </c>
      <c r="BV110" s="9">
        <f t="shared" si="491"/>
        <v>0</v>
      </c>
      <c r="BW110" s="9">
        <f t="shared" si="491"/>
        <v>0</v>
      </c>
      <c r="BX110" s="9">
        <f t="shared" si="491"/>
        <v>0</v>
      </c>
      <c r="BY110" s="9">
        <f t="shared" si="491"/>
        <v>0</v>
      </c>
      <c r="BZ110" s="9">
        <f t="shared" si="491"/>
        <v>0</v>
      </c>
      <c r="CA110" s="9">
        <f t="shared" si="491"/>
        <v>0</v>
      </c>
      <c r="CB110" s="9">
        <f t="shared" si="491"/>
        <v>0</v>
      </c>
      <c r="CC110" s="9">
        <f t="shared" si="491"/>
        <v>0</v>
      </c>
      <c r="CD110" s="9">
        <f t="shared" si="491"/>
        <v>0</v>
      </c>
      <c r="CE110" s="9">
        <f t="shared" si="491"/>
        <v>0</v>
      </c>
      <c r="CF110" s="55">
        <f t="shared" si="491"/>
        <v>0</v>
      </c>
      <c r="CG110" s="54">
        <f>(AG110*Conversions!N$14+'Federal Appliances'!BG110*Conversions!N$15)/Conversions!$B$9</f>
        <v>0</v>
      </c>
      <c r="CH110" s="9">
        <f>(AH110*Conversions!O$14+'Federal Appliances'!BH110*Conversions!O$15)/Conversions!$B$9</f>
        <v>0</v>
      </c>
      <c r="CI110" s="9">
        <f>(AI110*Conversions!P$14+'Federal Appliances'!BI110*Conversions!P$15)/Conversions!$B$9</f>
        <v>0</v>
      </c>
      <c r="CJ110" s="9">
        <f>(AJ110*Conversions!Q$14+'Federal Appliances'!BJ110*Conversions!Q$15)/Conversions!$B$9</f>
        <v>0</v>
      </c>
      <c r="CK110" s="9">
        <f>(AK110*Conversions!R$14+'Federal Appliances'!BK110*Conversions!R$15)/Conversions!$B$9</f>
        <v>0</v>
      </c>
      <c r="CL110" s="9">
        <f>(AL110*Conversions!S$14+'Federal Appliances'!BL110*Conversions!S$15)/Conversions!$B$9</f>
        <v>0</v>
      </c>
      <c r="CM110" s="9">
        <f>(AM110*Conversions!T$14+'Federal Appliances'!BM110*Conversions!T$15)/Conversions!$B$9</f>
        <v>0</v>
      </c>
      <c r="CN110" s="9">
        <f>(AN110*Conversions!U$14+'Federal Appliances'!BN110*Conversions!U$15)/Conversions!$B$9</f>
        <v>0</v>
      </c>
      <c r="CO110" s="9">
        <f>(AO110*Conversions!V$14+'Federal Appliances'!BO110*Conversions!V$15)/Conversions!$B$9</f>
        <v>0</v>
      </c>
      <c r="CP110" s="9">
        <f>(AP110*Conversions!W$14+'Federal Appliances'!BP110*Conversions!W$15)/Conversions!$B$9</f>
        <v>0</v>
      </c>
      <c r="CQ110" s="9">
        <f>(AQ110*Conversions!X$14+'Federal Appliances'!BQ110*Conversions!X$15)/Conversions!$B$9</f>
        <v>0</v>
      </c>
      <c r="CR110" s="9">
        <f>(AR110*Conversions!Y$14+'Federal Appliances'!BR110*Conversions!Y$15)/Conversions!$B$9</f>
        <v>0</v>
      </c>
      <c r="CS110" s="9">
        <f>(AS110*Conversions!Z$14+'Federal Appliances'!BS110*Conversions!Z$15)/Conversions!$B$9</f>
        <v>0</v>
      </c>
      <c r="CT110" s="9">
        <f>(AT110*Conversions!AA$14+'Federal Appliances'!BT110*Conversions!AA$15)/Conversions!$B$9</f>
        <v>0</v>
      </c>
      <c r="CU110" s="9">
        <f>(AU110*Conversions!AB$14+'Federal Appliances'!BU110*Conversions!AB$15)/Conversions!$B$9</f>
        <v>0</v>
      </c>
      <c r="CV110" s="9">
        <f>(AV110*Conversions!AC$14+'Federal Appliances'!BV110*Conversions!AC$15)/Conversions!$B$9</f>
        <v>0</v>
      </c>
      <c r="CW110" s="9">
        <f>(AW110*Conversions!AD$14+'Federal Appliances'!BW110*Conversions!AD$15)/Conversions!$B$9</f>
        <v>0</v>
      </c>
      <c r="CX110" s="9">
        <f>(AX110*Conversions!AE$14+'Federal Appliances'!BX110*Conversions!AE$15)/Conversions!$B$9</f>
        <v>0</v>
      </c>
      <c r="CY110" s="9">
        <f>(AY110*Conversions!AF$14+'Federal Appliances'!BY110*Conversions!AF$15)/Conversions!$B$9</f>
        <v>0</v>
      </c>
      <c r="CZ110" s="9">
        <f>(AZ110*Conversions!AG$14+'Federal Appliances'!BZ110*Conversions!AG$15)/Conversions!$B$9</f>
        <v>0</v>
      </c>
      <c r="DA110" s="9">
        <f>(BA110*Conversions!AH$14+'Federal Appliances'!CA110*Conversions!AH$15)/Conversions!$B$9</f>
        <v>0</v>
      </c>
      <c r="DB110" s="9">
        <f>(BB110*Conversions!AI$14+'Federal Appliances'!CB110*Conversions!AI$15)/Conversions!$B$9</f>
        <v>0</v>
      </c>
      <c r="DC110" s="9">
        <f>(BC110*Conversions!AJ$14+'Federal Appliances'!CC110*Conversions!AJ$15)/Conversions!$B$9</f>
        <v>0</v>
      </c>
      <c r="DD110" s="9">
        <f>(BD110*Conversions!AK$14+'Federal Appliances'!CD110*Conversions!AK$15)/Conversions!$B$9</f>
        <v>0</v>
      </c>
      <c r="DE110" s="9">
        <f>(BE110*Conversions!AL$14+'Federal Appliances'!CE110*Conversions!AL$15)/Conversions!$B$9</f>
        <v>0</v>
      </c>
      <c r="DF110" s="55">
        <f>(BF110*Conversions!AM$14+'Federal Appliances'!CF110*Conversions!AM$15)/Conversions!$B$9</f>
        <v>0</v>
      </c>
    </row>
    <row r="111" spans="2:110" ht="17.100000000000001" thickBot="1">
      <c r="B111" t="str">
        <f t="shared" si="304"/>
        <v>Yes</v>
      </c>
      <c r="C111" t="s">
        <v>212</v>
      </c>
      <c r="D111" s="46">
        <f t="shared" si="304"/>
        <v>2.1000000000000001E-2</v>
      </c>
      <c r="E111">
        <f t="shared" ref="E111" si="492">E58</f>
        <v>2026</v>
      </c>
      <c r="F111" s="49">
        <v>19</v>
      </c>
      <c r="G111" s="51">
        <f t="shared" si="306"/>
        <v>2045</v>
      </c>
      <c r="H111" s="7">
        <v>2</v>
      </c>
      <c r="I111" s="7">
        <v>0</v>
      </c>
      <c r="J111" s="7">
        <v>0</v>
      </c>
      <c r="K111" s="7">
        <v>204</v>
      </c>
      <c r="L111" s="7">
        <v>0.8</v>
      </c>
      <c r="M111" s="7">
        <v>4</v>
      </c>
      <c r="N111" s="7">
        <v>0</v>
      </c>
      <c r="O111" s="7">
        <v>0</v>
      </c>
      <c r="P111" s="7">
        <v>387</v>
      </c>
      <c r="Q111" s="7">
        <v>1.6</v>
      </c>
      <c r="R111" s="7">
        <v>0.5</v>
      </c>
      <c r="S111" s="7">
        <v>0</v>
      </c>
      <c r="T111" s="7">
        <v>6.2</v>
      </c>
      <c r="U111" s="7">
        <v>0.1</v>
      </c>
      <c r="V111" s="7">
        <v>0.3</v>
      </c>
      <c r="W111" s="7">
        <v>6.3</v>
      </c>
      <c r="X111" s="7">
        <v>18.5</v>
      </c>
      <c r="Y111" s="45">
        <f t="shared" si="307"/>
        <v>4.1360294117647077E-3</v>
      </c>
      <c r="Z111" s="45">
        <f t="shared" si="308"/>
        <v>6.1054090624071819E-3</v>
      </c>
      <c r="AA111" s="46">
        <f t="shared" si="309"/>
        <v>8.3892617449664447E-3</v>
      </c>
      <c r="AB111" s="46">
        <f t="shared" si="297"/>
        <v>0</v>
      </c>
      <c r="AC111" s="46">
        <f t="shared" si="298"/>
        <v>0</v>
      </c>
      <c r="AD111" s="46">
        <f t="shared" si="299"/>
        <v>5.2873186326748093E-3</v>
      </c>
      <c r="AE111" s="46">
        <f t="shared" si="300"/>
        <v>1.3634426927993182E-2</v>
      </c>
      <c r="AF111" s="46">
        <f t="shared" si="310"/>
        <v>6.218905472636818E-3</v>
      </c>
      <c r="AG111" s="77">
        <f t="shared" si="311"/>
        <v>0</v>
      </c>
      <c r="AH111" s="57">
        <f t="shared" ref="AH111:AL111" si="493">IF(AH58=0,0,IF(AH58&gt;0,_xlfn.MINIFS($AG58:$BF58,$AG58:$BF58,"&gt;0"),_xlfn.MAXIFS($AG58:$BF58,$AG58:$BF58,"&lt;0")))</f>
        <v>4421052.6315789474</v>
      </c>
      <c r="AI111" s="57">
        <f t="shared" si="493"/>
        <v>4421052.6315789474</v>
      </c>
      <c r="AJ111" s="57">
        <f t="shared" si="493"/>
        <v>4421052.6315789474</v>
      </c>
      <c r="AK111" s="57">
        <f t="shared" si="493"/>
        <v>4421052.6315789474</v>
      </c>
      <c r="AL111" s="78">
        <f t="shared" si="493"/>
        <v>4421052.6315789474</v>
      </c>
      <c r="AM111" s="57">
        <f t="shared" ref="AM111:BF111" si="494">IF(AM58=0,0,IF(AM58&gt;0,_xlfn.MINIFS($AG58:$BF58,$AG58:$BF58,"&gt;0"),_xlfn.MAXIFS($AG58:$BF58,$AG58:$BF58,"&lt;0")))</f>
        <v>4421052.6315789474</v>
      </c>
      <c r="AN111" s="57">
        <f t="shared" si="494"/>
        <v>4421052.6315789474</v>
      </c>
      <c r="AO111" s="57">
        <f t="shared" si="494"/>
        <v>4421052.6315789474</v>
      </c>
      <c r="AP111" s="57">
        <f t="shared" si="494"/>
        <v>4421052.6315789474</v>
      </c>
      <c r="AQ111" s="78">
        <f t="shared" si="494"/>
        <v>4421052.6315789474</v>
      </c>
      <c r="AR111" s="57">
        <f t="shared" si="494"/>
        <v>4421052.6315789474</v>
      </c>
      <c r="AS111" s="57">
        <f t="shared" si="494"/>
        <v>4421052.6315789474</v>
      </c>
      <c r="AT111" s="57">
        <f t="shared" si="494"/>
        <v>4421052.6315789474</v>
      </c>
      <c r="AU111" s="57">
        <f t="shared" si="494"/>
        <v>4421052.6315789474</v>
      </c>
      <c r="AV111" s="78">
        <f t="shared" si="494"/>
        <v>4421052.6315789474</v>
      </c>
      <c r="AW111" s="57">
        <f t="shared" si="494"/>
        <v>4421052.6315789474</v>
      </c>
      <c r="AX111" s="57">
        <f t="shared" si="494"/>
        <v>4421052.6315789474</v>
      </c>
      <c r="AY111" s="57">
        <f t="shared" si="494"/>
        <v>4421052.6315789474</v>
      </c>
      <c r="AZ111" s="57">
        <f t="shared" si="494"/>
        <v>4421052.6315789474</v>
      </c>
      <c r="BA111" s="78">
        <f t="shared" si="494"/>
        <v>4421052.6315789474</v>
      </c>
      <c r="BB111" s="57">
        <f t="shared" si="494"/>
        <v>4421052.6315789474</v>
      </c>
      <c r="BC111" s="57">
        <f t="shared" si="494"/>
        <v>4421052.6315789474</v>
      </c>
      <c r="BD111" s="57">
        <f t="shared" si="494"/>
        <v>4421052.6315789474</v>
      </c>
      <c r="BE111" s="57">
        <f t="shared" si="494"/>
        <v>4421052.6315789474</v>
      </c>
      <c r="BF111" s="79">
        <f t="shared" si="494"/>
        <v>4421052.6315789474</v>
      </c>
      <c r="BG111" s="57">
        <f t="shared" si="314"/>
        <v>0</v>
      </c>
      <c r="BH111" s="57">
        <f t="shared" ref="BH111:CF111" si="495">IF(BH58=0,0,IF(BH58&gt;0,_xlfn.MINIFS($BG58:$CF58,$BG58:$CF58,"&gt;0"),_xlfn.MAXIFS($BG58:$CF58,$BG58:$CF58,"&lt;0")))</f>
        <v>0</v>
      </c>
      <c r="BI111" s="57">
        <f t="shared" si="495"/>
        <v>0</v>
      </c>
      <c r="BJ111" s="57">
        <f t="shared" si="495"/>
        <v>0</v>
      </c>
      <c r="BK111" s="57">
        <f t="shared" si="495"/>
        <v>0</v>
      </c>
      <c r="BL111" s="57">
        <f t="shared" si="495"/>
        <v>0</v>
      </c>
      <c r="BM111" s="57">
        <f t="shared" si="495"/>
        <v>0</v>
      </c>
      <c r="BN111" s="57">
        <f t="shared" si="495"/>
        <v>0</v>
      </c>
      <c r="BO111" s="57">
        <f t="shared" si="495"/>
        <v>0</v>
      </c>
      <c r="BP111" s="57">
        <f t="shared" si="495"/>
        <v>0</v>
      </c>
      <c r="BQ111" s="57">
        <f t="shared" si="495"/>
        <v>0</v>
      </c>
      <c r="BR111" s="57">
        <f t="shared" si="495"/>
        <v>0</v>
      </c>
      <c r="BS111" s="57">
        <f t="shared" si="495"/>
        <v>0</v>
      </c>
      <c r="BT111" s="57">
        <f t="shared" si="495"/>
        <v>0</v>
      </c>
      <c r="BU111" s="57">
        <f t="shared" si="495"/>
        <v>0</v>
      </c>
      <c r="BV111" s="57">
        <f t="shared" si="495"/>
        <v>0</v>
      </c>
      <c r="BW111" s="57">
        <f t="shared" si="495"/>
        <v>0</v>
      </c>
      <c r="BX111" s="57">
        <f t="shared" si="495"/>
        <v>0</v>
      </c>
      <c r="BY111" s="57">
        <f t="shared" si="495"/>
        <v>0</v>
      </c>
      <c r="BZ111" s="57">
        <f t="shared" si="495"/>
        <v>0</v>
      </c>
      <c r="CA111" s="57">
        <f t="shared" si="495"/>
        <v>0</v>
      </c>
      <c r="CB111" s="57">
        <f t="shared" si="495"/>
        <v>0</v>
      </c>
      <c r="CC111" s="57">
        <f t="shared" si="495"/>
        <v>0</v>
      </c>
      <c r="CD111" s="57">
        <f t="shared" si="495"/>
        <v>0</v>
      </c>
      <c r="CE111" s="57">
        <f t="shared" si="495"/>
        <v>0</v>
      </c>
      <c r="CF111" s="58">
        <f t="shared" si="495"/>
        <v>0</v>
      </c>
      <c r="CG111" s="56">
        <f>(AG111*Conversions!N$14+'Federal Appliances'!BG111*Conversions!N$15)/Conversions!$B$9</f>
        <v>0</v>
      </c>
      <c r="CH111" s="57">
        <f>(AH111*Conversions!O$14+'Federal Appliances'!BH111*Conversions!O$15)/Conversions!$B$9</f>
        <v>2491.730170496664</v>
      </c>
      <c r="CI111" s="57">
        <f>(AI111*Conversions!P$14+'Federal Appliances'!BI111*Conversions!P$15)/Conversions!$B$9</f>
        <v>2438.553002223869</v>
      </c>
      <c r="CJ111" s="57">
        <f>(AJ111*Conversions!Q$14+'Federal Appliances'!BJ111*Conversions!Q$15)/Conversions!$B$9</f>
        <v>2385.3758339510741</v>
      </c>
      <c r="CK111" s="57">
        <f>(AK111*Conversions!R$14+'Federal Appliances'!BK111*Conversions!R$15)/Conversions!$B$9</f>
        <v>2332.1986656782797</v>
      </c>
      <c r="CL111" s="57">
        <f>(AL111*Conversions!S$14+'Federal Appliances'!BL111*Conversions!S$15)/Conversions!$B$9</f>
        <v>2279.0214974054852</v>
      </c>
      <c r="CM111" s="57">
        <f>(AM111*Conversions!T$14+'Federal Appliances'!BM111*Conversions!T$15)/Conversions!$B$9</f>
        <v>2203.0541141586359</v>
      </c>
      <c r="CN111" s="57">
        <f>(AN111*Conversions!U$14+'Federal Appliances'!BN111*Conversions!U$15)/Conversions!$B$9</f>
        <v>2127.0867309117862</v>
      </c>
      <c r="CO111" s="57">
        <f>(AO111*Conversions!V$14+'Federal Appliances'!BO111*Conversions!V$15)/Conversions!$B$9</f>
        <v>2051.1193476649369</v>
      </c>
      <c r="CP111" s="57">
        <f>(AP111*Conversions!W$14+'Federal Appliances'!BP111*Conversions!W$15)/Conversions!$B$9</f>
        <v>1975.1519644180869</v>
      </c>
      <c r="CQ111" s="57">
        <f>(AQ111*Conversions!X$14+'Federal Appliances'!BQ111*Conversions!X$15)/Conversions!$B$9</f>
        <v>1899.1845811712374</v>
      </c>
      <c r="CR111" s="57">
        <f>(AR111*Conversions!Y$14+'Federal Appliances'!BR111*Conversions!Y$15)/Conversions!$B$9</f>
        <v>1823.2171979243878</v>
      </c>
      <c r="CS111" s="57">
        <f>(AS111*Conversions!Z$14+'Federal Appliances'!BS111*Conversions!Z$15)/Conversions!$B$9</f>
        <v>1747.2498146775381</v>
      </c>
      <c r="CT111" s="57">
        <f>(AT111*Conversions!AA$14+'Federal Appliances'!BT111*Conversions!AA$15)/Conversions!$B$9</f>
        <v>1671.2824314306886</v>
      </c>
      <c r="CU111" s="57">
        <f>(AU111*Conversions!AB$14+'Federal Appliances'!BU111*Conversions!AB$15)/Conversions!$B$9</f>
        <v>1595.3150481838388</v>
      </c>
      <c r="CV111" s="57">
        <f>(AV111*Conversions!AC$14+'Federal Appliances'!BV111*Conversions!AC$15)/Conversions!$B$9</f>
        <v>1519.3476649369893</v>
      </c>
      <c r="CW111" s="57">
        <f>(AW111*Conversions!AD$14+'Federal Appliances'!BW111*Conversions!AD$15)/Conversions!$B$9</f>
        <v>1443.3802816901398</v>
      </c>
      <c r="CX111" s="57">
        <f>(AX111*Conversions!AE$14+'Federal Appliances'!BX111*Conversions!AE$15)/Conversions!$B$9</f>
        <v>1367.41289844329</v>
      </c>
      <c r="CY111" s="57">
        <f>(AY111*Conversions!AF$14+'Federal Appliances'!BY111*Conversions!AF$15)/Conversions!$B$9</f>
        <v>1291.4455151964405</v>
      </c>
      <c r="CZ111" s="57">
        <f>(AZ111*Conversions!AG$14+'Federal Appliances'!BZ111*Conversions!AG$15)/Conversions!$B$9</f>
        <v>1215.478131949591</v>
      </c>
      <c r="DA111" s="57">
        <f>(BA111*Conversions!AH$14+'Federal Appliances'!CA111*Conversions!AH$15)/Conversions!$B$9</f>
        <v>1139.5107487027412</v>
      </c>
      <c r="DB111" s="57">
        <f>(BB111*Conversions!AI$14+'Federal Appliances'!CB111*Conversions!AI$15)/Conversions!$B$9</f>
        <v>1063.5433654558917</v>
      </c>
      <c r="DC111" s="57">
        <f>(BC111*Conversions!AJ$14+'Federal Appliances'!CC111*Conversions!AJ$15)/Conversions!$B$9</f>
        <v>987.57598220904231</v>
      </c>
      <c r="DD111" s="57">
        <f>(BD111*Conversions!AK$14+'Federal Appliances'!CD111*Conversions!AK$15)/Conversions!$B$9</f>
        <v>911.60859896219279</v>
      </c>
      <c r="DE111" s="57">
        <f>(BE111*Conversions!AL$14+'Federal Appliances'!CE111*Conversions!AL$15)/Conversions!$B$9</f>
        <v>835.64121571534326</v>
      </c>
      <c r="DF111" s="58">
        <f>(BF111*Conversions!AM$14+'Federal Appliances'!CF111*Conversions!AM$15)/Conversions!$B$9</f>
        <v>759.67383246849499</v>
      </c>
    </row>
    <row r="112" spans="2:110">
      <c r="B112" s="11"/>
      <c r="C112" s="11" t="s">
        <v>213</v>
      </c>
      <c r="D112" s="11"/>
      <c r="E112" s="11"/>
      <c r="F112" s="11"/>
      <c r="G112" s="11"/>
      <c r="H112" s="44">
        <f>SUM(H65:H111)</f>
        <v>266.29999999999995</v>
      </c>
      <c r="I112" s="44">
        <f t="shared" ref="I112:X112" si="496">SUM(I65:I111)</f>
        <v>464.99999999999994</v>
      </c>
      <c r="J112" s="44">
        <f t="shared" si="496"/>
        <v>465.1</v>
      </c>
      <c r="K112" s="44">
        <f t="shared" si="496"/>
        <v>42901</v>
      </c>
      <c r="L112" s="44">
        <f t="shared" si="496"/>
        <v>58.580000000000005</v>
      </c>
      <c r="M112" s="44">
        <f t="shared" si="496"/>
        <v>476.7999999999999</v>
      </c>
      <c r="N112" s="44">
        <f t="shared" si="496"/>
        <v>912.90000000000009</v>
      </c>
      <c r="O112" s="44">
        <f t="shared" si="496"/>
        <v>575.70000000000005</v>
      </c>
      <c r="P112" s="44">
        <f t="shared" si="496"/>
        <v>73194</v>
      </c>
      <c r="Q112" s="44">
        <f t="shared" si="496"/>
        <v>117.35000000000001</v>
      </c>
      <c r="R112" s="44">
        <f t="shared" si="496"/>
        <v>80.399999999999977</v>
      </c>
      <c r="S112" s="44">
        <f t="shared" si="496"/>
        <v>10687</v>
      </c>
      <c r="T112" s="44">
        <f t="shared" si="496"/>
        <v>1183.6999999999998</v>
      </c>
      <c r="U112" s="44">
        <f t="shared" si="496"/>
        <v>26.200000000000006</v>
      </c>
      <c r="V112" s="44">
        <f t="shared" si="496"/>
        <v>48.28</v>
      </c>
      <c r="W112" s="44">
        <f t="shared" si="496"/>
        <v>1523.1999999999994</v>
      </c>
      <c r="X112" s="44">
        <f t="shared" si="496"/>
        <v>3030.1</v>
      </c>
      <c r="Y112" s="45">
        <f t="shared" si="307"/>
        <v>1</v>
      </c>
      <c r="Z112" s="45">
        <f t="shared" si="308"/>
        <v>1</v>
      </c>
      <c r="AA112" s="46">
        <f t="shared" si="309"/>
        <v>1</v>
      </c>
      <c r="AB112" s="46">
        <f t="shared" si="297"/>
        <v>1</v>
      </c>
      <c r="AC112" s="46">
        <f t="shared" si="298"/>
        <v>1</v>
      </c>
      <c r="AD112" s="46">
        <f t="shared" si="299"/>
        <v>1</v>
      </c>
      <c r="AE112" s="46">
        <f t="shared" si="300"/>
        <v>1</v>
      </c>
      <c r="AF112" s="46">
        <f t="shared" si="310"/>
        <v>1</v>
      </c>
      <c r="AG112" s="66">
        <f>SUMIF($B$12:$B$58,"Yes",AG65:AG111)</f>
        <v>94847213.651845247</v>
      </c>
      <c r="AH112" s="66">
        <f t="shared" ref="AH112:AI112" si="497">SUMIF($B$12:$B$58,"Yes",AH65:AH111)</f>
        <v>321409485.01110005</v>
      </c>
      <c r="AI112" s="66">
        <f t="shared" si="497"/>
        <v>330786733.1664114</v>
      </c>
      <c r="AJ112" s="66">
        <f>SUMIF($B$12:$B$58,"Yes",AJ65:AJ111)</f>
        <v>643653306.22766519</v>
      </c>
      <c r="AK112" s="66">
        <f t="shared" ref="AK112:CV112" si="498">SUMIF($B$12:$B$58,"Yes",AK65:AK111)</f>
        <v>709120735.54007256</v>
      </c>
      <c r="AL112" s="66">
        <f t="shared" si="498"/>
        <v>709120735.54007256</v>
      </c>
      <c r="AM112" s="66">
        <f t="shared" si="498"/>
        <v>724522728.8955543</v>
      </c>
      <c r="AN112" s="66">
        <f t="shared" si="498"/>
        <v>724522728.8955543</v>
      </c>
      <c r="AO112" s="66">
        <f t="shared" si="498"/>
        <v>724522728.8955543</v>
      </c>
      <c r="AP112" s="66">
        <f t="shared" si="498"/>
        <v>724522728.8955543</v>
      </c>
      <c r="AQ112" s="66">
        <f t="shared" si="498"/>
        <v>724522728.8955543</v>
      </c>
      <c r="AR112" s="66">
        <f t="shared" si="498"/>
        <v>724522728.8955543</v>
      </c>
      <c r="AS112" s="66">
        <f t="shared" si="498"/>
        <v>724522728.8955543</v>
      </c>
      <c r="AT112" s="66">
        <f t="shared" si="498"/>
        <v>724522728.8955543</v>
      </c>
      <c r="AU112" s="66">
        <f t="shared" si="498"/>
        <v>724522728.8955543</v>
      </c>
      <c r="AV112" s="66">
        <f t="shared" si="498"/>
        <v>724522728.8955543</v>
      </c>
      <c r="AW112" s="66">
        <f t="shared" si="498"/>
        <v>724522728.8955543</v>
      </c>
      <c r="AX112" s="66">
        <f t="shared" si="498"/>
        <v>724522728.8955543</v>
      </c>
      <c r="AY112" s="66">
        <f t="shared" si="498"/>
        <v>724522728.8955543</v>
      </c>
      <c r="AZ112" s="66">
        <f t="shared" si="498"/>
        <v>724522728.8955543</v>
      </c>
      <c r="BA112" s="66">
        <f t="shared" si="498"/>
        <v>724522728.8955543</v>
      </c>
      <c r="BB112" s="66">
        <f t="shared" si="498"/>
        <v>724522728.8955543</v>
      </c>
      <c r="BC112" s="66">
        <f t="shared" si="498"/>
        <v>724522728.8955543</v>
      </c>
      <c r="BD112" s="66">
        <f t="shared" si="498"/>
        <v>724522728.8955543</v>
      </c>
      <c r="BE112" s="66">
        <f t="shared" si="498"/>
        <v>724522728.8955543</v>
      </c>
      <c r="BF112" s="66">
        <f t="shared" si="498"/>
        <v>724522728.8955543</v>
      </c>
      <c r="BG112" s="66">
        <f t="shared" si="498"/>
        <v>83679.389312977102</v>
      </c>
      <c r="BH112" s="66">
        <f t="shared" si="498"/>
        <v>336371.05111614853</v>
      </c>
      <c r="BI112" s="66">
        <f t="shared" si="498"/>
        <v>636091.98134870676</v>
      </c>
      <c r="BJ112" s="66">
        <f t="shared" si="498"/>
        <v>980506.39837821806</v>
      </c>
      <c r="BK112" s="66">
        <f t="shared" si="498"/>
        <v>1131574.7082826109</v>
      </c>
      <c r="BL112" s="66">
        <f t="shared" si="498"/>
        <v>1131574.7082826109</v>
      </c>
      <c r="BM112" s="66">
        <f t="shared" si="498"/>
        <v>1131574.7082826109</v>
      </c>
      <c r="BN112" s="66">
        <f t="shared" si="498"/>
        <v>1131574.7082826109</v>
      </c>
      <c r="BO112" s="66">
        <f t="shared" si="498"/>
        <v>1131574.7082826109</v>
      </c>
      <c r="BP112" s="66">
        <f t="shared" si="498"/>
        <v>1131574.7082826109</v>
      </c>
      <c r="BQ112" s="66">
        <f t="shared" si="498"/>
        <v>1131574.7082826109</v>
      </c>
      <c r="BR112" s="66">
        <f t="shared" si="498"/>
        <v>1131574.7082826109</v>
      </c>
      <c r="BS112" s="66">
        <f t="shared" si="498"/>
        <v>1131574.7082826109</v>
      </c>
      <c r="BT112" s="66">
        <f t="shared" si="498"/>
        <v>1131574.7082826109</v>
      </c>
      <c r="BU112" s="66">
        <f t="shared" si="498"/>
        <v>1131574.7082826109</v>
      </c>
      <c r="BV112" s="66">
        <f t="shared" si="498"/>
        <v>1131574.7082826109</v>
      </c>
      <c r="BW112" s="66">
        <f t="shared" si="498"/>
        <v>1131574.7082826109</v>
      </c>
      <c r="BX112" s="66">
        <f t="shared" si="498"/>
        <v>1131574.7082826109</v>
      </c>
      <c r="BY112" s="66">
        <f t="shared" si="498"/>
        <v>1131574.7082826109</v>
      </c>
      <c r="BZ112" s="66">
        <f t="shared" si="498"/>
        <v>1131574.7082826109</v>
      </c>
      <c r="CA112" s="66">
        <f t="shared" si="498"/>
        <v>1131574.7082826109</v>
      </c>
      <c r="CB112" s="66">
        <f t="shared" si="498"/>
        <v>1131574.7082826109</v>
      </c>
      <c r="CC112" s="66">
        <f t="shared" si="498"/>
        <v>1131574.7082826109</v>
      </c>
      <c r="CD112" s="66">
        <f t="shared" si="498"/>
        <v>1131574.7082826109</v>
      </c>
      <c r="CE112" s="66">
        <f t="shared" si="498"/>
        <v>1131574.7082826109</v>
      </c>
      <c r="CF112" s="66">
        <f t="shared" si="498"/>
        <v>1131574.7082826109</v>
      </c>
      <c r="CG112" s="66">
        <f t="shared" si="498"/>
        <v>59492.506555807966</v>
      </c>
      <c r="CH112" s="66">
        <f t="shared" si="498"/>
        <v>200825.90300021262</v>
      </c>
      <c r="CI112" s="66">
        <f t="shared" si="498"/>
        <v>219665.88857457542</v>
      </c>
      <c r="CJ112" s="66">
        <f t="shared" si="498"/>
        <v>404642.31240328623</v>
      </c>
      <c r="CK112" s="66">
        <f t="shared" si="498"/>
        <v>440273.28985591111</v>
      </c>
      <c r="CL112" s="66">
        <f t="shared" si="498"/>
        <v>431743.86579744343</v>
      </c>
      <c r="CM112" s="66">
        <f t="shared" si="498"/>
        <v>427233.93942502147</v>
      </c>
      <c r="CN112" s="66">
        <f t="shared" si="498"/>
        <v>414784.39394259086</v>
      </c>
      <c r="CO112" s="66">
        <f t="shared" si="498"/>
        <v>402334.8484601602</v>
      </c>
      <c r="CP112" s="66">
        <f t="shared" si="498"/>
        <v>389885.30297772965</v>
      </c>
      <c r="CQ112" s="66">
        <f t="shared" si="498"/>
        <v>377435.75749529887</v>
      </c>
      <c r="CR112" s="66">
        <f t="shared" si="498"/>
        <v>364986.21201286832</v>
      </c>
      <c r="CS112" s="66">
        <f t="shared" si="498"/>
        <v>352536.66653043753</v>
      </c>
      <c r="CT112" s="66">
        <f t="shared" si="498"/>
        <v>340087.12104800699</v>
      </c>
      <c r="CU112" s="66">
        <f t="shared" si="498"/>
        <v>327637.57556557626</v>
      </c>
      <c r="CV112" s="66">
        <f t="shared" si="498"/>
        <v>315188.03008314554</v>
      </c>
      <c r="CW112" s="66">
        <f t="shared" ref="CW112:DF112" si="499">SUMIF($B$12:$B$58,"Yes",CW65:CW111)</f>
        <v>302738.48460071482</v>
      </c>
      <c r="CX112" s="66">
        <f t="shared" si="499"/>
        <v>290288.93911828421</v>
      </c>
      <c r="CY112" s="66">
        <f t="shared" si="499"/>
        <v>277839.39363585348</v>
      </c>
      <c r="CZ112" s="66">
        <f t="shared" si="499"/>
        <v>265389.84815342288</v>
      </c>
      <c r="DA112" s="66">
        <f t="shared" si="499"/>
        <v>252940.30267099224</v>
      </c>
      <c r="DB112" s="66">
        <f t="shared" si="499"/>
        <v>240490.75718856158</v>
      </c>
      <c r="DC112" s="66">
        <f t="shared" si="499"/>
        <v>228041.21170613094</v>
      </c>
      <c r="DD112" s="66">
        <f t="shared" si="499"/>
        <v>215591.66622370033</v>
      </c>
      <c r="DE112" s="66">
        <f t="shared" si="499"/>
        <v>203142.12074126967</v>
      </c>
      <c r="DF112" s="66">
        <f t="shared" si="499"/>
        <v>190692.57525883921</v>
      </c>
    </row>
    <row r="120" s="7" customFormat="1"/>
    <row r="121" s="7" customFormat="1"/>
    <row r="122" s="7" customFormat="1"/>
    <row r="123" s="7" customFormat="1"/>
    <row r="124" s="7" customFormat="1"/>
    <row r="125" s="7" customFormat="1"/>
    <row r="126" s="7" customFormat="1"/>
    <row r="127" s="7" customFormat="1"/>
    <row r="128" s="7" customFormat="1"/>
    <row r="129" spans="2:7" s="7" customFormat="1"/>
    <row r="130" spans="2:7" s="7" customFormat="1"/>
    <row r="131" spans="2:7" s="7" customFormat="1"/>
    <row r="132" spans="2:7" s="7" customFormat="1"/>
    <row r="133" spans="2:7" s="7" customFormat="1"/>
    <row r="134" spans="2:7" s="7" customFormat="1"/>
    <row r="135" spans="2:7" s="7" customFormat="1"/>
    <row r="136" spans="2:7" s="7" customFormat="1"/>
    <row r="137" spans="2:7" s="7" customFormat="1"/>
    <row r="138" spans="2:7" s="7" customFormat="1"/>
    <row r="139" spans="2:7" s="7" customFormat="1"/>
    <row r="140" spans="2:7" s="7" customFormat="1"/>
    <row r="143" spans="2:7" s="7" customFormat="1">
      <c r="B143"/>
      <c r="C143"/>
      <c r="D143"/>
      <c r="E143"/>
      <c r="F143"/>
      <c r="G143"/>
    </row>
    <row r="144" spans="2:7" s="7" customFormat="1">
      <c r="B144"/>
      <c r="C144"/>
      <c r="D144"/>
      <c r="E144"/>
      <c r="F144"/>
      <c r="G144"/>
    </row>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pans="2:7" s="7" customFormat="1"/>
    <row r="194" spans="2:7" s="7" customFormat="1"/>
    <row r="195" spans="2:7" s="7" customFormat="1"/>
    <row r="196" spans="2:7" s="7" customFormat="1"/>
    <row r="198" spans="2:7" s="7" customFormat="1">
      <c r="B198"/>
      <c r="C198"/>
      <c r="D198"/>
      <c r="E198"/>
      <c r="F198"/>
      <c r="G198"/>
    </row>
    <row r="199" spans="2:7" s="7" customFormat="1">
      <c r="B199"/>
      <c r="C199"/>
      <c r="D199"/>
      <c r="E199"/>
      <c r="F199"/>
      <c r="G199"/>
    </row>
    <row r="200" spans="2:7" s="7" customFormat="1"/>
    <row r="201" spans="2:7" s="7" customFormat="1"/>
    <row r="202" spans="2:7" s="7" customFormat="1"/>
    <row r="203" spans="2:7" s="7" customFormat="1"/>
    <row r="204" spans="2:7" s="7" customFormat="1"/>
    <row r="205" spans="2:7" s="7" customFormat="1"/>
    <row r="206" spans="2:7" s="7" customFormat="1"/>
    <row r="207" spans="2:7" s="7" customFormat="1"/>
    <row r="208" spans="2:7"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sheetData>
  <mergeCells count="18">
    <mergeCell ref="Y63:AF63"/>
    <mergeCell ref="AG63:BF63"/>
    <mergeCell ref="BG63:CF63"/>
    <mergeCell ref="CG63:DF63"/>
    <mergeCell ref="H63:L63"/>
    <mergeCell ref="M63:Q63"/>
    <mergeCell ref="R63:T63"/>
    <mergeCell ref="U63:V63"/>
    <mergeCell ref="W63:X63"/>
    <mergeCell ref="AG10:BF10"/>
    <mergeCell ref="BG10:CF10"/>
    <mergeCell ref="CG10:DF10"/>
    <mergeCell ref="H10:L10"/>
    <mergeCell ref="M10:Q10"/>
    <mergeCell ref="R10:T10"/>
    <mergeCell ref="U10:V10"/>
    <mergeCell ref="W10:X10"/>
    <mergeCell ref="Y10:AF10"/>
  </mergeCells>
  <conditionalFormatting sqref="H12:H58 M12:M58">
    <cfRule type="dataBar" priority="2">
      <dataBar>
        <cfvo type="min"/>
        <cfvo type="max"/>
        <color rgb="FF63C384"/>
      </dataBar>
      <extLst>
        <ext xmlns:x14="http://schemas.microsoft.com/office/spreadsheetml/2009/9/main" uri="{B025F937-C7B1-47D3-B67F-A62EFF666E3E}">
          <x14:id>{0A424138-E72F-DC44-817F-DCEDC72364F6}</x14:id>
        </ext>
      </extLst>
    </cfRule>
  </conditionalFormatting>
  <conditionalFormatting sqref="I12:I58 N12:N58">
    <cfRule type="dataBar" priority="1">
      <dataBar>
        <cfvo type="min"/>
        <cfvo type="max"/>
        <color rgb="FFFF555A"/>
      </dataBar>
      <extLst>
        <ext xmlns:x14="http://schemas.microsoft.com/office/spreadsheetml/2009/9/main" uri="{B025F937-C7B1-47D3-B67F-A62EFF666E3E}">
          <x14:id>{E3419D3A-3D00-7E4E-9348-481A7443CE89}</x14:id>
        </ext>
      </extLst>
    </cfRule>
  </conditionalFormatting>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dataBar" id="{0A424138-E72F-DC44-817F-DCEDC72364F6}">
            <x14:dataBar minLength="0" maxLength="100" border="1" negativeBarBorderColorSameAsPositive="0">
              <x14:cfvo type="autoMin"/>
              <x14:cfvo type="autoMax"/>
              <x14:borderColor rgb="FF63C384"/>
              <x14:negativeFillColor rgb="FFFF0000"/>
              <x14:negativeBorderColor rgb="FFFF0000"/>
              <x14:axisColor rgb="FF000000"/>
            </x14:dataBar>
          </x14:cfRule>
          <xm:sqref>H12:H58 M12:M58</xm:sqref>
        </x14:conditionalFormatting>
        <x14:conditionalFormatting xmlns:xm="http://schemas.microsoft.com/office/excel/2006/main">
          <x14:cfRule type="dataBar" id="{E3419D3A-3D00-7E4E-9348-481A7443CE89}">
            <x14:dataBar minLength="0" maxLength="100" border="1" negativeBarBorderColorSameAsPositive="0">
              <x14:cfvo type="autoMin"/>
              <x14:cfvo type="autoMax"/>
              <x14:borderColor rgb="FFFF555A"/>
              <x14:negativeFillColor rgb="FFFF0000"/>
              <x14:negativeBorderColor rgb="FFFF0000"/>
              <x14:axisColor rgb="FF000000"/>
            </x14:dataBar>
          </x14:cfRule>
          <xm:sqref>I12:I58 N12:N58</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B40B2408-747B-2A48-81A7-8824F351A1ED}">
          <x14:formula1>
            <xm:f>'Selection Tables'!$B$20:$B$21</xm:f>
          </x14:formula1>
          <xm:sqref>B12:B58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3C88E-C294-A548-AE17-FC9AD8985A35}">
  <sheetPr>
    <tabColor rgb="FFFFC000"/>
  </sheetPr>
  <dimension ref="A1:DD61"/>
  <sheetViews>
    <sheetView workbookViewId="0">
      <pane xSplit="6" ySplit="6" topLeftCell="G7" activePane="bottomRight" state="frozen"/>
      <selection pane="bottomRight" activeCell="S35" sqref="S35:AV35"/>
      <selection pane="bottomLeft" activeCell="A10" sqref="A10"/>
      <selection pane="topRight" activeCell="G1" sqref="G1"/>
    </sheetView>
  </sheetViews>
  <sheetFormatPr defaultColWidth="10.875" defaultRowHeight="15"/>
  <cols>
    <col min="1" max="2" width="10.875" style="14"/>
    <col min="3" max="3" width="30.125" style="14" bestFit="1" customWidth="1"/>
    <col min="4" max="6" width="13.625" style="14" customWidth="1"/>
    <col min="7" max="18" width="10.875" style="14"/>
    <col min="19" max="48" width="14.5" style="14" customWidth="1"/>
    <col min="49" max="16384" width="10.875" style="14"/>
  </cols>
  <sheetData>
    <row r="1" spans="1:108" ht="24">
      <c r="A1" s="67" t="s">
        <v>215</v>
      </c>
    </row>
    <row r="2" spans="1:108" ht="15.95">
      <c r="G2" s="195" t="s">
        <v>216</v>
      </c>
    </row>
    <row r="3" spans="1:108">
      <c r="G3" s="68" t="s">
        <v>217</v>
      </c>
    </row>
    <row r="4" spans="1:108" ht="15.95" thickBot="1">
      <c r="S4" s="13" t="s">
        <v>218</v>
      </c>
    </row>
    <row r="5" spans="1:108">
      <c r="G5" s="320" t="s">
        <v>219</v>
      </c>
      <c r="H5" s="320"/>
      <c r="I5" s="320"/>
      <c r="J5" s="320"/>
      <c r="K5" s="320"/>
      <c r="L5" s="320"/>
      <c r="M5" s="320" t="s">
        <v>220</v>
      </c>
      <c r="N5" s="320"/>
      <c r="O5" s="320"/>
      <c r="P5" s="320"/>
      <c r="Q5" s="320"/>
      <c r="R5" s="320"/>
      <c r="S5" s="311" t="s">
        <v>80</v>
      </c>
      <c r="T5" s="312"/>
      <c r="U5" s="312"/>
      <c r="V5" s="312"/>
      <c r="W5" s="312"/>
      <c r="X5" s="312"/>
      <c r="Y5" s="312"/>
      <c r="Z5" s="312"/>
      <c r="AA5" s="312"/>
      <c r="AB5" s="312"/>
      <c r="AC5" s="312"/>
      <c r="AD5" s="312"/>
      <c r="AE5" s="312"/>
      <c r="AF5" s="312"/>
      <c r="AG5" s="312"/>
      <c r="AH5" s="312"/>
      <c r="AI5" s="312"/>
      <c r="AJ5" s="312"/>
      <c r="AK5" s="312"/>
      <c r="AL5" s="312"/>
      <c r="AM5" s="312"/>
      <c r="AN5" s="312"/>
      <c r="AO5" s="312"/>
      <c r="AP5" s="312"/>
      <c r="AQ5" s="312"/>
      <c r="AR5" s="312"/>
      <c r="AS5" s="312"/>
      <c r="AT5" s="312"/>
      <c r="AU5" s="312"/>
      <c r="AV5" s="313"/>
      <c r="AW5" s="311" t="s">
        <v>81</v>
      </c>
      <c r="AX5" s="312"/>
      <c r="AY5" s="312"/>
      <c r="AZ5" s="312"/>
      <c r="BA5" s="312"/>
      <c r="BB5" s="312"/>
      <c r="BC5" s="312"/>
      <c r="BD5" s="312"/>
      <c r="BE5" s="312"/>
      <c r="BF5" s="312"/>
      <c r="BG5" s="312"/>
      <c r="BH5" s="312"/>
      <c r="BI5" s="312"/>
      <c r="BJ5" s="312"/>
      <c r="BK5" s="312"/>
      <c r="BL5" s="312"/>
      <c r="BM5" s="312"/>
      <c r="BN5" s="312"/>
      <c r="BO5" s="312"/>
      <c r="BP5" s="312"/>
      <c r="BQ5" s="312"/>
      <c r="BR5" s="312"/>
      <c r="BS5" s="312"/>
      <c r="BT5" s="312"/>
      <c r="BU5" s="312"/>
      <c r="BV5" s="312"/>
      <c r="BW5" s="312"/>
      <c r="BX5" s="312"/>
      <c r="BY5" s="312"/>
      <c r="BZ5" s="313"/>
      <c r="CA5" s="311" t="s">
        <v>82</v>
      </c>
      <c r="CB5" s="312"/>
      <c r="CC5" s="312"/>
      <c r="CD5" s="312"/>
      <c r="CE5" s="312"/>
      <c r="CF5" s="312"/>
      <c r="CG5" s="312"/>
      <c r="CH5" s="312"/>
      <c r="CI5" s="312"/>
      <c r="CJ5" s="312"/>
      <c r="CK5" s="312"/>
      <c r="CL5" s="312"/>
      <c r="CM5" s="312"/>
      <c r="CN5" s="312"/>
      <c r="CO5" s="312"/>
      <c r="CP5" s="312"/>
      <c r="CQ5" s="312"/>
      <c r="CR5" s="312"/>
      <c r="CS5" s="312"/>
      <c r="CT5" s="312"/>
      <c r="CU5" s="312"/>
      <c r="CV5" s="312"/>
      <c r="CW5" s="312"/>
      <c r="CX5" s="312"/>
      <c r="CY5" s="312"/>
      <c r="CZ5" s="312"/>
      <c r="DA5" s="312"/>
      <c r="DB5" s="312"/>
      <c r="DC5" s="312"/>
      <c r="DD5" s="313"/>
    </row>
    <row r="6" spans="1:108" ht="63.95">
      <c r="B6" s="69" t="s">
        <v>144</v>
      </c>
      <c r="C6" s="14" t="s">
        <v>145</v>
      </c>
      <c r="D6" s="69" t="s">
        <v>147</v>
      </c>
      <c r="E6" s="69" t="s">
        <v>148</v>
      </c>
      <c r="F6" s="69" t="s">
        <v>149</v>
      </c>
      <c r="G6" s="70" t="s">
        <v>221</v>
      </c>
      <c r="H6" s="70" t="s">
        <v>222</v>
      </c>
      <c r="I6" s="70" t="s">
        <v>223</v>
      </c>
      <c r="J6" s="70" t="s">
        <v>224</v>
      </c>
      <c r="K6" s="70" t="s">
        <v>225</v>
      </c>
      <c r="L6" s="70" t="s">
        <v>226</v>
      </c>
      <c r="M6" s="70" t="s">
        <v>221</v>
      </c>
      <c r="N6" s="70" t="s">
        <v>222</v>
      </c>
      <c r="O6" s="70" t="s">
        <v>223</v>
      </c>
      <c r="P6" s="70" t="s">
        <v>224</v>
      </c>
      <c r="Q6" s="70" t="s">
        <v>225</v>
      </c>
      <c r="R6" s="70" t="s">
        <v>226</v>
      </c>
      <c r="S6" s="71">
        <v>2021</v>
      </c>
      <c r="T6" s="14">
        <v>2022</v>
      </c>
      <c r="U6" s="14">
        <v>2023</v>
      </c>
      <c r="V6" s="14">
        <v>2024</v>
      </c>
      <c r="W6" s="14">
        <v>2025</v>
      </c>
      <c r="X6" s="14">
        <v>2026</v>
      </c>
      <c r="Y6" s="14">
        <v>2027</v>
      </c>
      <c r="Z6" s="14">
        <v>2028</v>
      </c>
      <c r="AA6" s="14">
        <v>2029</v>
      </c>
      <c r="AB6" s="14">
        <v>2030</v>
      </c>
      <c r="AC6" s="14">
        <v>2031</v>
      </c>
      <c r="AD6" s="14">
        <v>2032</v>
      </c>
      <c r="AE6" s="14">
        <v>2033</v>
      </c>
      <c r="AF6" s="14">
        <v>2034</v>
      </c>
      <c r="AG6" s="14">
        <v>2035</v>
      </c>
      <c r="AH6" s="14">
        <v>2036</v>
      </c>
      <c r="AI6" s="14">
        <v>2037</v>
      </c>
      <c r="AJ6" s="14">
        <v>2038</v>
      </c>
      <c r="AK6" s="14">
        <v>2039</v>
      </c>
      <c r="AL6" s="14">
        <v>2040</v>
      </c>
      <c r="AM6" s="14">
        <v>2041</v>
      </c>
      <c r="AN6" s="14">
        <v>2042</v>
      </c>
      <c r="AO6" s="14">
        <v>2043</v>
      </c>
      <c r="AP6" s="14">
        <v>2044</v>
      </c>
      <c r="AQ6" s="14">
        <v>2045</v>
      </c>
      <c r="AR6" s="14">
        <v>2046</v>
      </c>
      <c r="AS6" s="14">
        <v>2047</v>
      </c>
      <c r="AT6" s="14">
        <v>2048</v>
      </c>
      <c r="AU6" s="14">
        <v>2049</v>
      </c>
      <c r="AV6" s="72">
        <v>2050</v>
      </c>
      <c r="AW6" s="71">
        <v>2021</v>
      </c>
      <c r="AX6" s="14">
        <v>2022</v>
      </c>
      <c r="AY6" s="14">
        <v>2023</v>
      </c>
      <c r="AZ6" s="14">
        <v>2024</v>
      </c>
      <c r="BA6" s="14">
        <v>2025</v>
      </c>
      <c r="BB6" s="14">
        <v>2026</v>
      </c>
      <c r="BC6" s="14">
        <v>2027</v>
      </c>
      <c r="BD6" s="14">
        <v>2028</v>
      </c>
      <c r="BE6" s="14">
        <v>2029</v>
      </c>
      <c r="BF6" s="14">
        <v>2030</v>
      </c>
      <c r="BG6" s="14">
        <v>2031</v>
      </c>
      <c r="BH6" s="14">
        <v>2032</v>
      </c>
      <c r="BI6" s="14">
        <v>2033</v>
      </c>
      <c r="BJ6" s="14">
        <v>2034</v>
      </c>
      <c r="BK6" s="14">
        <v>2035</v>
      </c>
      <c r="BL6" s="14">
        <v>2036</v>
      </c>
      <c r="BM6" s="14">
        <v>2037</v>
      </c>
      <c r="BN6" s="14">
        <v>2038</v>
      </c>
      <c r="BO6" s="14">
        <v>2039</v>
      </c>
      <c r="BP6" s="14">
        <v>2040</v>
      </c>
      <c r="BQ6" s="14">
        <v>2041</v>
      </c>
      <c r="BR6" s="14">
        <v>2042</v>
      </c>
      <c r="BS6" s="14">
        <v>2043</v>
      </c>
      <c r="BT6" s="14">
        <v>2044</v>
      </c>
      <c r="BU6" s="14">
        <v>2045</v>
      </c>
      <c r="BV6" s="14">
        <v>2046</v>
      </c>
      <c r="BW6" s="14">
        <v>2047</v>
      </c>
      <c r="BX6" s="14">
        <v>2048</v>
      </c>
      <c r="BY6" s="14">
        <v>2049</v>
      </c>
      <c r="BZ6" s="72">
        <v>2050</v>
      </c>
      <c r="CA6" s="71">
        <v>2021</v>
      </c>
      <c r="CB6" s="14">
        <v>2022</v>
      </c>
      <c r="CC6" s="14">
        <v>2023</v>
      </c>
      <c r="CD6" s="14">
        <v>2024</v>
      </c>
      <c r="CE6" s="14">
        <v>2025</v>
      </c>
      <c r="CF6" s="14">
        <v>2026</v>
      </c>
      <c r="CG6" s="14">
        <v>2027</v>
      </c>
      <c r="CH6" s="14">
        <v>2028</v>
      </c>
      <c r="CI6" s="14">
        <v>2029</v>
      </c>
      <c r="CJ6" s="14">
        <v>2030</v>
      </c>
      <c r="CK6" s="14">
        <v>2031</v>
      </c>
      <c r="CL6" s="14">
        <v>2032</v>
      </c>
      <c r="CM6" s="14">
        <v>2033</v>
      </c>
      <c r="CN6" s="14">
        <v>2034</v>
      </c>
      <c r="CO6" s="14">
        <v>2035</v>
      </c>
      <c r="CP6" s="14">
        <v>2036</v>
      </c>
      <c r="CQ6" s="14">
        <v>2037</v>
      </c>
      <c r="CR6" s="14">
        <v>2038</v>
      </c>
      <c r="CS6" s="14">
        <v>2039</v>
      </c>
      <c r="CT6" s="14">
        <v>2040</v>
      </c>
      <c r="CU6" s="14">
        <v>2041</v>
      </c>
      <c r="CV6" s="14">
        <v>2042</v>
      </c>
      <c r="CW6" s="14">
        <v>2043</v>
      </c>
      <c r="CX6" s="14">
        <v>2044</v>
      </c>
      <c r="CY6" s="14">
        <v>2045</v>
      </c>
      <c r="CZ6" s="14">
        <v>2046</v>
      </c>
      <c r="DA6" s="14">
        <v>2047</v>
      </c>
      <c r="DB6" s="14">
        <v>2048</v>
      </c>
      <c r="DC6" s="14">
        <v>2049</v>
      </c>
      <c r="DD6" s="72">
        <v>2050</v>
      </c>
    </row>
    <row r="7" spans="1:108" ht="15.95">
      <c r="B7" s="25" t="s">
        <v>23</v>
      </c>
      <c r="C7" s="14" t="s">
        <v>227</v>
      </c>
      <c r="D7" s="5">
        <v>2023</v>
      </c>
      <c r="E7" s="14">
        <v>9</v>
      </c>
      <c r="F7" s="14">
        <f>D7+E7</f>
        <v>2032</v>
      </c>
      <c r="G7" s="73">
        <v>46.1</v>
      </c>
      <c r="H7" s="73">
        <v>0</v>
      </c>
      <c r="I7" s="73">
        <v>0</v>
      </c>
      <c r="J7" s="73">
        <v>25.5</v>
      </c>
      <c r="K7" s="73">
        <v>15.8</v>
      </c>
      <c r="L7" s="73">
        <v>24.2</v>
      </c>
      <c r="M7" s="73">
        <v>118.5</v>
      </c>
      <c r="N7" s="73">
        <v>0</v>
      </c>
      <c r="O7" s="73">
        <v>0</v>
      </c>
      <c r="P7" s="73">
        <v>67.599999999999994</v>
      </c>
      <c r="Q7" s="73">
        <v>43.5</v>
      </c>
      <c r="R7" s="73">
        <v>63.2</v>
      </c>
      <c r="S7" s="74">
        <f>IF($B7="no",0,IF($D7&gt;S$6,0,IF(S$6=$F7,$M7*1000000,IF(S$6&gt;$F7,$M7*1000000,$M7*1000000*(S$6+1-$D7)/($F$7-$D$7)))))</f>
        <v>0</v>
      </c>
      <c r="T7" s="75">
        <f>IF($B7="no",0,IF($D7&gt;T$6,0,IF(T$6=$F7,$M7*1000000,IF(T$6&gt;$F7,$M7*1000000,$M7*1000000*(T$6+1-$D7)/($F$7-$D$7)))))</f>
        <v>0</v>
      </c>
      <c r="U7" s="75">
        <f t="shared" ref="U7:AV16" si="0">IF($B7="no",0,IF($D7&gt;U$6,0,IF(U$6=$F7,$M7*1000000,IF(U$6&gt;$F7,$M7*1000000,$M7*1000000*(U$6+1-$D7)/($F$7-$D$7)))))</f>
        <v>13166666.666666666</v>
      </c>
      <c r="V7" s="75">
        <f t="shared" si="0"/>
        <v>26333333.333333332</v>
      </c>
      <c r="W7" s="75">
        <f t="shared" si="0"/>
        <v>39500000</v>
      </c>
      <c r="X7" s="75">
        <f t="shared" si="0"/>
        <v>52666666.666666664</v>
      </c>
      <c r="Y7" s="75">
        <f t="shared" si="0"/>
        <v>65833333.333333336</v>
      </c>
      <c r="Z7" s="75">
        <f t="shared" si="0"/>
        <v>79000000</v>
      </c>
      <c r="AA7" s="75">
        <f t="shared" si="0"/>
        <v>92166666.666666672</v>
      </c>
      <c r="AB7" s="75">
        <f t="shared" si="0"/>
        <v>105333333.33333333</v>
      </c>
      <c r="AC7" s="75">
        <f t="shared" si="0"/>
        <v>118500000</v>
      </c>
      <c r="AD7" s="75">
        <f t="shared" si="0"/>
        <v>118500000</v>
      </c>
      <c r="AE7" s="75">
        <f t="shared" si="0"/>
        <v>118500000</v>
      </c>
      <c r="AF7" s="75">
        <f t="shared" si="0"/>
        <v>118500000</v>
      </c>
      <c r="AG7" s="75">
        <f t="shared" si="0"/>
        <v>118500000</v>
      </c>
      <c r="AH7" s="75">
        <f t="shared" si="0"/>
        <v>118500000</v>
      </c>
      <c r="AI7" s="75">
        <f t="shared" si="0"/>
        <v>118500000</v>
      </c>
      <c r="AJ7" s="75">
        <f t="shared" si="0"/>
        <v>118500000</v>
      </c>
      <c r="AK7" s="75">
        <f t="shared" si="0"/>
        <v>118500000</v>
      </c>
      <c r="AL7" s="75">
        <f t="shared" si="0"/>
        <v>118500000</v>
      </c>
      <c r="AM7" s="75">
        <f t="shared" si="0"/>
        <v>118500000</v>
      </c>
      <c r="AN7" s="75">
        <f t="shared" si="0"/>
        <v>118500000</v>
      </c>
      <c r="AO7" s="75">
        <f t="shared" si="0"/>
        <v>118500000</v>
      </c>
      <c r="AP7" s="75">
        <f t="shared" si="0"/>
        <v>118500000</v>
      </c>
      <c r="AQ7" s="75">
        <f t="shared" si="0"/>
        <v>118500000</v>
      </c>
      <c r="AR7" s="75">
        <f t="shared" si="0"/>
        <v>118500000</v>
      </c>
      <c r="AS7" s="75">
        <f t="shared" si="0"/>
        <v>118500000</v>
      </c>
      <c r="AT7" s="75">
        <f t="shared" si="0"/>
        <v>118500000</v>
      </c>
      <c r="AU7" s="75">
        <f t="shared" si="0"/>
        <v>118500000</v>
      </c>
      <c r="AV7" s="76">
        <f t="shared" si="0"/>
        <v>118500000</v>
      </c>
      <c r="AW7" s="74">
        <f>IF($B7="no",0,(IF($D7&gt;AW$6,0,IF(AW$6=$F7,$N7,IF(AW$6&gt;$F7,$N7,$N7*(AW$6+1-$D7)/($F$7-$D$7))))))*Conversions!$B$10</f>
        <v>0</v>
      </c>
      <c r="AX7" s="75">
        <f>IF($B7="No",0,(IF($D7&gt;AX$6,0,IF(AX$6=$F7,$N7,IF(AX$6&gt;$F7,$N7,$N7*(AX$6+1-$D7)/($F$7-$D$7))))))*Conversions!$B$10</f>
        <v>0</v>
      </c>
      <c r="AY7" s="75">
        <f>IF($B7="No",0,(IF($D7&gt;AY$6,0,IF(AY$6=$F7,$N7,IF(AY$6&gt;$F7,$N7,$N7*(AY$6+1-$D7)/($F$7-$D$7))))))*Conversions!$B$10</f>
        <v>0</v>
      </c>
      <c r="AZ7" s="75">
        <f>IF($B7="No",0,(IF($D7&gt;AZ$6,0,IF(AZ$6=$F7,$N7,IF(AZ$6&gt;$F7,$N7,$N7*(AZ$6+1-$D7)/($F$7-$D$7))))))*Conversions!$B$10</f>
        <v>0</v>
      </c>
      <c r="BA7" s="75">
        <f>IF($B7="No",0,(IF($D7&gt;BA$6,0,IF(BA$6=$F7,$N7,IF(BA$6&gt;$F7,$N7,$N7*(BA$6+1-$D7)/($F$7-$D$7))))))*Conversions!$B$10</f>
        <v>0</v>
      </c>
      <c r="BB7" s="75">
        <f>IF($B7="No",0,(IF($D7&gt;BB$6,0,IF(BB$6=$F7,$N7,IF(BB$6&gt;$F7,$N7,$N7*(BB$6+1-$D7)/($F$7-$D$7))))))*Conversions!$B$10</f>
        <v>0</v>
      </c>
      <c r="BC7" s="75">
        <f>IF($B7="No",0,(IF($D7&gt;BC$6,0,IF(BC$6=$F7,$N7,IF(BC$6&gt;$F7,$N7,$N7*(BC$6+1-$D7)/($F$7-$D$7))))))*Conversions!$B$10</f>
        <v>0</v>
      </c>
      <c r="BD7" s="75">
        <f>IF($B7="No",0,(IF($D7&gt;BD$6,0,IF(BD$6=$F7,$N7,IF(BD$6&gt;$F7,$N7,$N7*(BD$6+1-$D7)/($F$7-$D$7))))))*Conversions!$B$10</f>
        <v>0</v>
      </c>
      <c r="BE7" s="75">
        <f>IF($B7="No",0,(IF($D7&gt;BE$6,0,IF(BE$6=$F7,$N7,IF(BE$6&gt;$F7,$N7,$N7*(BE$6+1-$D7)/($F$7-$D$7))))))*Conversions!$B$10</f>
        <v>0</v>
      </c>
      <c r="BF7" s="75">
        <f>IF($B7="No",0,(IF($D7&gt;BF$6,0,IF(BF$6=$F7,$N7,IF(BF$6&gt;$F7,$N7,$N7*(BF$6+1-$D7)/($F$7-$D$7))))))*Conversions!$B$10</f>
        <v>0</v>
      </c>
      <c r="BG7" s="75">
        <f>IF($B7="No",0,(IF($D7&gt;BG$6,0,IF(BG$6=$F7,$N7,IF(BG$6&gt;$F7,$N7,$N7*(BG$6+1-$D7)/($F$7-$D$7))))))*Conversions!$B$10</f>
        <v>0</v>
      </c>
      <c r="BH7" s="75">
        <f>IF($B7="No",0,(IF($D7&gt;BH$6,0,IF(BH$6=$F7,$N7,IF(BH$6&gt;$F7,$N7,$N7*(BH$6+1-$D7)/($F$7-$D$7))))))*Conversions!$B$10</f>
        <v>0</v>
      </c>
      <c r="BI7" s="75">
        <f>IF($B7="No",0,(IF($D7&gt;BI$6,0,IF(BI$6=$F7,$N7,IF(BI$6&gt;$F7,$N7,$N7*(BI$6+1-$D7)/($F$7-$D$7))))))*Conversions!$B$10</f>
        <v>0</v>
      </c>
      <c r="BJ7" s="75">
        <f>IF($B7="No",0,(IF($D7&gt;BJ$6,0,IF(BJ$6=$F7,$N7,IF(BJ$6&gt;$F7,$N7,$N7*(BJ$6+1-$D7)/($F$7-$D$7))))))*Conversions!$B$10</f>
        <v>0</v>
      </c>
      <c r="BK7" s="75">
        <f>IF($B7="No",0,(IF($D7&gt;BK$6,0,IF(BK$6=$F7,$N7,IF(BK$6&gt;$F7,$N7,$N7*(BK$6+1-$D7)/($F$7-$D$7))))))*Conversions!$B$10</f>
        <v>0</v>
      </c>
      <c r="BL7" s="75">
        <f>IF($B7="No",0,(IF($D7&gt;BL$6,0,IF(BL$6=$F7,$N7,IF(BL$6&gt;$F7,$N7,$N7*(BL$6+1-$D7)/($F$7-$D$7))))))*Conversions!$B$10</f>
        <v>0</v>
      </c>
      <c r="BM7" s="75">
        <f>IF($B7="No",0,(IF($D7&gt;BM$6,0,IF(BM$6=$F7,$N7,IF(BM$6&gt;$F7,$N7,$N7*(BM$6+1-$D7)/($F$7-$D$7))))))*Conversions!$B$10</f>
        <v>0</v>
      </c>
      <c r="BN7" s="75">
        <f>IF($B7="No",0,(IF($D7&gt;BN$6,0,IF(BN$6=$F7,$N7,IF(BN$6&gt;$F7,$N7,$N7*(BN$6+1-$D7)/($F$7-$D$7))))))*Conversions!$B$10</f>
        <v>0</v>
      </c>
      <c r="BO7" s="75">
        <f>IF($B7="No",0,(IF($D7&gt;BO$6,0,IF(BO$6=$F7,$N7,IF(BO$6&gt;$F7,$N7,$N7*(BO$6+1-$D7)/($F$7-$D$7))))))*Conversions!$B$10</f>
        <v>0</v>
      </c>
      <c r="BP7" s="75">
        <f>IF($B7="No",0,(IF($D7&gt;BP$6,0,IF(BP$6=$F7,$N7,IF(BP$6&gt;$F7,$N7,$N7*(BP$6+1-$D7)/($F$7-$D$7))))))*Conversions!$B$10</f>
        <v>0</v>
      </c>
      <c r="BQ7" s="75">
        <f>IF($B7="No",0,(IF($D7&gt;BQ$6,0,IF(BQ$6=$F7,$N7,IF(BQ$6&gt;$F7,$N7,$N7*(BQ$6+1-$D7)/($F$7-$D$7))))))*Conversions!$B$10</f>
        <v>0</v>
      </c>
      <c r="BR7" s="75">
        <f>IF($B7="No",0,(IF($D7&gt;BR$6,0,IF(BR$6=$F7,$N7,IF(BR$6&gt;$F7,$N7,$N7*(BR$6+1-$D7)/($F$7-$D$7))))))*Conversions!$B$10</f>
        <v>0</v>
      </c>
      <c r="BS7" s="75">
        <f>IF($B7="No",0,(IF($D7&gt;BS$6,0,IF(BS$6=$F7,$N7,IF(BS$6&gt;$F7,$N7,$N7*(BS$6+1-$D7)/($F$7-$D$7))))))*Conversions!$B$10</f>
        <v>0</v>
      </c>
      <c r="BT7" s="75">
        <f>IF($B7="No",0,(IF($D7&gt;BT$6,0,IF(BT$6=$F7,$N7,IF(BT$6&gt;$F7,$N7,$N7*(BT$6+1-$D7)/($F$7-$D$7))))))*Conversions!$B$10</f>
        <v>0</v>
      </c>
      <c r="BU7" s="75">
        <f>IF($B7="No",0,(IF($D7&gt;BU$6,0,IF(BU$6=$F7,$N7,IF(BU$6&gt;$F7,$N7,$N7*(BU$6+1-$D7)/($F$7-$D$7))))))*Conversions!$B$10</f>
        <v>0</v>
      </c>
      <c r="BV7" s="75">
        <f>IF($B7="No",0,(IF($D7&gt;BV$6,0,IF(BV$6=$F7,$N7,IF(BV$6&gt;$F7,$N7,$N7*(BV$6+1-$D7)/($F$7-$D$7))))))*Conversions!$B$10</f>
        <v>0</v>
      </c>
      <c r="BW7" s="75">
        <f>IF($B7="No",0,(IF($D7&gt;BW$6,0,IF(BW$6=$F7,$N7,IF(BW$6&gt;$F7,$N7,$N7*(BW$6+1-$D7)/($F$7-$D$7))))))*Conversions!$B$10</f>
        <v>0</v>
      </c>
      <c r="BX7" s="75">
        <f>IF($B7="No",0,(IF($D7&gt;BX$6,0,IF(BX$6=$F7,$N7,IF(BX$6&gt;$F7,$N7,$N7*(BX$6+1-$D7)/($F$7-$D$7))))))*Conversions!$B$10</f>
        <v>0</v>
      </c>
      <c r="BY7" s="75">
        <f>IF($B7="No",0,(IF($D7&gt;BY$6,0,IF(BY$6=$F7,$N7,IF(BY$6&gt;$F7,$N7,$N7*(BY$6+1-$D7)/($F$7-$D$7))))))*Conversions!$B$10</f>
        <v>0</v>
      </c>
      <c r="BZ7" s="76">
        <f>IF($B7="No",0,(IF($D7&gt;BZ$6,0,IF(BZ$6=$F7,$N7,IF(BZ$6&gt;$F7,$N7,$N7*(BZ$6+1-$D7)/($F$7-$D$7))))))*Conversions!$B$10</f>
        <v>0</v>
      </c>
      <c r="CA7" s="74">
        <f>(S7*Conversions!J$14+AW7*Conversions!J$15)/Conversions!$B$9</f>
        <v>0</v>
      </c>
      <c r="CB7" s="75">
        <f>(T7*Conversions!K$14+AX7*Conversions!K$15)/Conversions!$B$9</f>
        <v>0</v>
      </c>
      <c r="CC7" s="75">
        <f>(U7*Conversions!L$14+AY7*Conversions!L$15)/Conversions!$B$9</f>
        <v>7692.3004694835672</v>
      </c>
      <c r="CD7" s="75">
        <f>(V7*Conversions!M$14+AZ7*Conversions!M$15)/Conversions!$B$9</f>
        <v>15271.478873239435</v>
      </c>
      <c r="CE7" s="75">
        <f>(W7*Conversions!N$14+BA7*Conversions!N$15)/Conversions!$B$9</f>
        <v>22737.535211267601</v>
      </c>
      <c r="CF7" s="75">
        <f>(X7*Conversions!O$14+BB7*Conversions!O$15)/Conversions!$B$9</f>
        <v>29683.230046948353</v>
      </c>
      <c r="CG7" s="75">
        <f>(Y7*Conversions!P$14+BC7*Conversions!P$15)/Conversions!$B$9</f>
        <v>36312.183098591544</v>
      </c>
      <c r="CH7" s="75">
        <f>(Z7*Conversions!Q$14+BD7*Conversions!Q$15)/Conversions!$B$9</f>
        <v>42624.394366197172</v>
      </c>
      <c r="CI7" s="75">
        <f>(AA7*Conversions!R$14+BE7*Conversions!R$15)/Conversions!$B$9</f>
        <v>48619.863849765243</v>
      </c>
      <c r="CJ7" s="75">
        <f>(AB7*Conversions!S$14+BF7*Conversions!S$15)/Conversions!$B$9</f>
        <v>54298.591549295765</v>
      </c>
      <c r="CK7" s="75">
        <f>(AC7*Conversions!T$14+BG7*Conversions!T$15)/Conversions!$B$9</f>
        <v>59049.718309859149</v>
      </c>
      <c r="CL7" s="75">
        <f>(AD7*Conversions!U$14+BH7*Conversions!U$15)/Conversions!$B$9</f>
        <v>57013.521126760555</v>
      </c>
      <c r="CM7" s="75">
        <f>(AE7*Conversions!V$14+BI7*Conversions!V$15)/Conversions!$B$9</f>
        <v>54977.323943661962</v>
      </c>
      <c r="CN7" s="75">
        <f>(AF7*Conversions!W$14+BJ7*Conversions!W$15)/Conversions!$B$9</f>
        <v>52941.126760563369</v>
      </c>
      <c r="CO7" s="75">
        <f>(AG7*Conversions!X$14+BK7*Conversions!X$15)/Conversions!$B$9</f>
        <v>50904.929577464776</v>
      </c>
      <c r="CP7" s="75">
        <f>(AH7*Conversions!Y$14+BL7*Conversions!Y$15)/Conversions!$B$9</f>
        <v>48868.732394366183</v>
      </c>
      <c r="CQ7" s="75">
        <f>(AI7*Conversions!Z$14+BM7*Conversions!Z$15)/Conversions!$B$9</f>
        <v>46832.535211267583</v>
      </c>
      <c r="CR7" s="75">
        <f>(AJ7*Conversions!AA$14+BN7*Conversions!AA$15)/Conversions!$B$9</f>
        <v>44796.33802816899</v>
      </c>
      <c r="CS7" s="75">
        <f>(AK7*Conversions!AB$14+BO7*Conversions!AB$15)/Conversions!$B$9</f>
        <v>42760.140845070397</v>
      </c>
      <c r="CT7" s="75">
        <f>(AL7*Conversions!AC$14+BP7*Conversions!AC$15)/Conversions!$B$9</f>
        <v>40723.943661971804</v>
      </c>
      <c r="CU7" s="75">
        <f>(AM7*Conversions!AD$14+BQ7*Conversions!AD$15)/Conversions!$B$9</f>
        <v>38687.74647887321</v>
      </c>
      <c r="CV7" s="75">
        <f>(AN7*Conversions!AE$14+BR7*Conversions!AE$15)/Conversions!$B$9</f>
        <v>36651.549295774617</v>
      </c>
      <c r="CW7" s="75">
        <f>(AO7*Conversions!AF$14+BS7*Conversions!AF$15)/Conversions!$B$9</f>
        <v>34615.352112676024</v>
      </c>
      <c r="CX7" s="75">
        <f>(AP7*Conversions!AG$14+BT7*Conversions!AG$15)/Conversions!$B$9</f>
        <v>32579.154929577424</v>
      </c>
      <c r="CY7" s="75">
        <f>(AQ7*Conversions!AH$14+BU7*Conversions!AH$15)/Conversions!$B$9</f>
        <v>30542.957746478834</v>
      </c>
      <c r="CZ7" s="75">
        <f>(AR7*Conversions!AI$14+BV7*Conversions!AI$15)/Conversions!$B$9</f>
        <v>28506.760563380241</v>
      </c>
      <c r="DA7" s="75">
        <f>(AS7*Conversions!AJ$14+BW7*Conversions!AJ$15)/Conversions!$B$9</f>
        <v>26470.563380281648</v>
      </c>
      <c r="DB7" s="75">
        <f>(AT7*Conversions!AK$14+BX7*Conversions!AK$15)/Conversions!$B$9</f>
        <v>24434.366197183062</v>
      </c>
      <c r="DC7" s="75">
        <f>(AU7*Conversions!AL$14+BY7*Conversions!AL$15)/Conversions!$B$9</f>
        <v>22398.169014084469</v>
      </c>
      <c r="DD7" s="76">
        <f>(AV7*Conversions!AM$14+BZ7*Conversions!AM$15)/Conversions!$B$9</f>
        <v>20361.971830985913</v>
      </c>
    </row>
    <row r="8" spans="1:108" ht="15.95">
      <c r="B8" s="25" t="s">
        <v>23</v>
      </c>
      <c r="C8" s="14" t="s">
        <v>228</v>
      </c>
      <c r="D8" s="5">
        <v>2023</v>
      </c>
      <c r="E8" s="14">
        <v>13.2</v>
      </c>
      <c r="F8" s="14">
        <f t="shared" ref="F8:F25" si="1">D8+E8</f>
        <v>2036.2</v>
      </c>
      <c r="G8" s="73">
        <v>3</v>
      </c>
      <c r="H8" s="73">
        <v>70</v>
      </c>
      <c r="I8" s="73">
        <v>98</v>
      </c>
      <c r="J8" s="73">
        <v>4.8</v>
      </c>
      <c r="K8" s="73">
        <v>1</v>
      </c>
      <c r="L8" s="73">
        <v>5.2</v>
      </c>
      <c r="M8" s="73">
        <v>11.2</v>
      </c>
      <c r="N8" s="73">
        <v>265</v>
      </c>
      <c r="O8" s="73">
        <v>370</v>
      </c>
      <c r="P8" s="73">
        <v>18.5</v>
      </c>
      <c r="Q8" s="73">
        <v>4.0999999999999996</v>
      </c>
      <c r="R8" s="73">
        <v>20.100000000000001</v>
      </c>
      <c r="S8" s="74">
        <f t="shared" ref="S8:AH25" si="2">IF($B8="no",0,IF($D8&gt;S$6,0,IF(S$6=$F8,$M8*1000000,IF(S$6&gt;$F8,$M8*1000000,$M8*1000000*(S$6+1-$D8)/($F$7-$D$7)))))</f>
        <v>0</v>
      </c>
      <c r="T8" s="75">
        <f t="shared" si="2"/>
        <v>0</v>
      </c>
      <c r="U8" s="75">
        <f t="shared" si="2"/>
        <v>1244444.4444444445</v>
      </c>
      <c r="V8" s="75">
        <f t="shared" si="2"/>
        <v>2488888.888888889</v>
      </c>
      <c r="W8" s="75">
        <f t="shared" si="2"/>
        <v>3733333.3333333335</v>
      </c>
      <c r="X8" s="75">
        <f t="shared" si="2"/>
        <v>4977777.777777778</v>
      </c>
      <c r="Y8" s="75">
        <f t="shared" si="2"/>
        <v>6222222.222222222</v>
      </c>
      <c r="Z8" s="75">
        <f t="shared" si="2"/>
        <v>7466666.666666667</v>
      </c>
      <c r="AA8" s="75">
        <f t="shared" si="2"/>
        <v>8711111.1111111119</v>
      </c>
      <c r="AB8" s="75">
        <f t="shared" si="2"/>
        <v>9955555.555555556</v>
      </c>
      <c r="AC8" s="75">
        <f t="shared" si="2"/>
        <v>11200000</v>
      </c>
      <c r="AD8" s="75">
        <f t="shared" si="2"/>
        <v>12444444.444444444</v>
      </c>
      <c r="AE8" s="75">
        <f t="shared" si="2"/>
        <v>13688888.888888888</v>
      </c>
      <c r="AF8" s="75">
        <f t="shared" si="2"/>
        <v>14933333.333333334</v>
      </c>
      <c r="AG8" s="75">
        <f t="shared" si="2"/>
        <v>16177777.777777778</v>
      </c>
      <c r="AH8" s="75">
        <f t="shared" si="2"/>
        <v>17422222.222222224</v>
      </c>
      <c r="AI8" s="75">
        <f t="shared" si="0"/>
        <v>11200000</v>
      </c>
      <c r="AJ8" s="75">
        <f t="shared" si="0"/>
        <v>11200000</v>
      </c>
      <c r="AK8" s="75">
        <f t="shared" si="0"/>
        <v>11200000</v>
      </c>
      <c r="AL8" s="75">
        <f t="shared" si="0"/>
        <v>11200000</v>
      </c>
      <c r="AM8" s="75">
        <f t="shared" si="0"/>
        <v>11200000</v>
      </c>
      <c r="AN8" s="75">
        <f t="shared" si="0"/>
        <v>11200000</v>
      </c>
      <c r="AO8" s="75">
        <f t="shared" si="0"/>
        <v>11200000</v>
      </c>
      <c r="AP8" s="75">
        <f t="shared" si="0"/>
        <v>11200000</v>
      </c>
      <c r="AQ8" s="75">
        <f t="shared" si="0"/>
        <v>11200000</v>
      </c>
      <c r="AR8" s="75">
        <f t="shared" si="0"/>
        <v>11200000</v>
      </c>
      <c r="AS8" s="75">
        <f t="shared" si="0"/>
        <v>11200000</v>
      </c>
      <c r="AT8" s="75">
        <f t="shared" si="0"/>
        <v>11200000</v>
      </c>
      <c r="AU8" s="75">
        <f t="shared" si="0"/>
        <v>11200000</v>
      </c>
      <c r="AV8" s="76">
        <f t="shared" si="0"/>
        <v>11200000</v>
      </c>
      <c r="AW8" s="74">
        <f>IF($B8="no",0,(IF($D8&gt;AW$6,0,IF(AW$6=$F8,$N8,IF(AW$6&gt;$F8,$N8,$N8*(AW$6+1-$D8)/($F$7-$D$7))))))*Conversions!$B$10</f>
        <v>0</v>
      </c>
      <c r="AX8" s="75">
        <f>IF($B8="No",0,(IF($D8&gt;AX$6,0,IF(AX$6=$F8,$N8,IF(AX$6&gt;$F8,$N8,$N8*(AX$6+1-$D8)/($F$7-$D$7))))))*Conversions!$B$10</f>
        <v>0</v>
      </c>
      <c r="AY8" s="75">
        <f>IF($B8="No",0,(IF($D8&gt;AY$6,0,IF(AY$6=$F8,$N8,IF(AY$6&gt;$F8,$N8,$N8*(AY$6+1-$D8)/($F$7-$D$7))))))*Conversions!$B$10</f>
        <v>29444.444444444442</v>
      </c>
      <c r="AZ8" s="75">
        <f>IF($B8="No",0,(IF($D8&gt;AZ$6,0,IF(AZ$6=$F8,$N8,IF(AZ$6&gt;$F8,$N8,$N8*(AZ$6+1-$D8)/($F$7-$D$7))))))*Conversions!$B$10</f>
        <v>58888.888888888883</v>
      </c>
      <c r="BA8" s="75">
        <f>IF($B8="No",0,(IF($D8&gt;BA$6,0,IF(BA$6=$F8,$N8,IF(BA$6&gt;$F8,$N8,$N8*(BA$6+1-$D8)/($F$7-$D$7))))))*Conversions!$B$10</f>
        <v>88333.333333333328</v>
      </c>
      <c r="BB8" s="75">
        <f>IF($B8="No",0,(IF($D8&gt;BB$6,0,IF(BB$6=$F8,$N8,IF(BB$6&gt;$F8,$N8,$N8*(BB$6+1-$D8)/($F$7-$D$7))))))*Conversions!$B$10</f>
        <v>117777.77777777777</v>
      </c>
      <c r="BC8" s="75">
        <f>IF($B8="No",0,(IF($D8&gt;BC$6,0,IF(BC$6=$F8,$N8,IF(BC$6&gt;$F8,$N8,$N8*(BC$6+1-$D8)/($F$7-$D$7))))))*Conversions!$B$10</f>
        <v>147222.22222222222</v>
      </c>
      <c r="BD8" s="75">
        <f>IF($B8="No",0,(IF($D8&gt;BD$6,0,IF(BD$6=$F8,$N8,IF(BD$6&gt;$F8,$N8,$N8*(BD$6+1-$D8)/($F$7-$D$7))))))*Conversions!$B$10</f>
        <v>176666.66666666666</v>
      </c>
      <c r="BE8" s="75">
        <f>IF($B8="No",0,(IF($D8&gt;BE$6,0,IF(BE$6=$F8,$N8,IF(BE$6&gt;$F8,$N8,$N8*(BE$6+1-$D8)/($F$7-$D$7))))))*Conversions!$B$10</f>
        <v>206111.11111111112</v>
      </c>
      <c r="BF8" s="75">
        <f>IF($B8="No",0,(IF($D8&gt;BF$6,0,IF(BF$6=$F8,$N8,IF(BF$6&gt;$F8,$N8,$N8*(BF$6+1-$D8)/($F$7-$D$7))))))*Conversions!$B$10</f>
        <v>235555.55555555553</v>
      </c>
      <c r="BG8" s="75">
        <f>IF($B8="No",0,(IF($D8&gt;BG$6,0,IF(BG$6=$F8,$N8,IF(BG$6&gt;$F8,$N8,$N8*(BG$6+1-$D8)/($F$7-$D$7))))))*Conversions!$B$10</f>
        <v>265000</v>
      </c>
      <c r="BH8" s="75">
        <f>IF($B8="No",0,(IF($D8&gt;BH$6,0,IF(BH$6=$F8,$N8,IF(BH$6&gt;$F8,$N8,$N8*(BH$6+1-$D8)/($F$7-$D$7))))))*Conversions!$B$10</f>
        <v>294444.44444444444</v>
      </c>
      <c r="BI8" s="75">
        <f>IF($B8="No",0,(IF($D8&gt;BI$6,0,IF(BI$6=$F8,$N8,IF(BI$6&gt;$F8,$N8,$N8*(BI$6+1-$D8)/($F$7-$D$7))))))*Conversions!$B$10</f>
        <v>323888.88888888893</v>
      </c>
      <c r="BJ8" s="75">
        <f>IF($B8="No",0,(IF($D8&gt;BJ$6,0,IF(BJ$6=$F8,$N8,IF(BJ$6&gt;$F8,$N8,$N8*(BJ$6+1-$D8)/($F$7-$D$7))))))*Conversions!$B$10</f>
        <v>353333.33333333331</v>
      </c>
      <c r="BK8" s="75">
        <f>IF($B8="No",0,(IF($D8&gt;BK$6,0,IF(BK$6=$F8,$N8,IF(BK$6&gt;$F8,$N8,$N8*(BK$6+1-$D8)/($F$7-$D$7))))))*Conversions!$B$10</f>
        <v>382777.77777777775</v>
      </c>
      <c r="BL8" s="75">
        <f>IF($B8="No",0,(IF($D8&gt;BL$6,0,IF(BL$6=$F8,$N8,IF(BL$6&gt;$F8,$N8,$N8*(BL$6+1-$D8)/($F$7-$D$7))))))*Conversions!$B$10</f>
        <v>412222.22222222225</v>
      </c>
      <c r="BM8" s="75">
        <f>IF($B8="No",0,(IF($D8&gt;BM$6,0,IF(BM$6=$F8,$N8,IF(BM$6&gt;$F8,$N8,$N8*(BM$6+1-$D8)/($F$7-$D$7))))))*Conversions!$B$10</f>
        <v>265000</v>
      </c>
      <c r="BN8" s="75">
        <f>IF($B8="No",0,(IF($D8&gt;BN$6,0,IF(BN$6=$F8,$N8,IF(BN$6&gt;$F8,$N8,$N8*(BN$6+1-$D8)/($F$7-$D$7))))))*Conversions!$B$10</f>
        <v>265000</v>
      </c>
      <c r="BO8" s="75">
        <f>IF($B8="No",0,(IF($D8&gt;BO$6,0,IF(BO$6=$F8,$N8,IF(BO$6&gt;$F8,$N8,$N8*(BO$6+1-$D8)/($F$7-$D$7))))))*Conversions!$B$10</f>
        <v>265000</v>
      </c>
      <c r="BP8" s="75">
        <f>IF($B8="No",0,(IF($D8&gt;BP$6,0,IF(BP$6=$F8,$N8,IF(BP$6&gt;$F8,$N8,$N8*(BP$6+1-$D8)/($F$7-$D$7))))))*Conversions!$B$10</f>
        <v>265000</v>
      </c>
      <c r="BQ8" s="75">
        <f>IF($B8="No",0,(IF($D8&gt;BQ$6,0,IF(BQ$6=$F8,$N8,IF(BQ$6&gt;$F8,$N8,$N8*(BQ$6+1-$D8)/($F$7-$D$7))))))*Conversions!$B$10</f>
        <v>265000</v>
      </c>
      <c r="BR8" s="75">
        <f>IF($B8="No",0,(IF($D8&gt;BR$6,0,IF(BR$6=$F8,$N8,IF(BR$6&gt;$F8,$N8,$N8*(BR$6+1-$D8)/($F$7-$D$7))))))*Conversions!$B$10</f>
        <v>265000</v>
      </c>
      <c r="BS8" s="75">
        <f>IF($B8="No",0,(IF($D8&gt;BS$6,0,IF(BS$6=$F8,$N8,IF(BS$6&gt;$F8,$N8,$N8*(BS$6+1-$D8)/($F$7-$D$7))))))*Conversions!$B$10</f>
        <v>265000</v>
      </c>
      <c r="BT8" s="75">
        <f>IF($B8="No",0,(IF($D8&gt;BT$6,0,IF(BT$6=$F8,$N8,IF(BT$6&gt;$F8,$N8,$N8*(BT$6+1-$D8)/($F$7-$D$7))))))*Conversions!$B$10</f>
        <v>265000</v>
      </c>
      <c r="BU8" s="75">
        <f>IF($B8="No",0,(IF($D8&gt;BU$6,0,IF(BU$6=$F8,$N8,IF(BU$6&gt;$F8,$N8,$N8*(BU$6+1-$D8)/($F$7-$D$7))))))*Conversions!$B$10</f>
        <v>265000</v>
      </c>
      <c r="BV8" s="75">
        <f>IF($B8="No",0,(IF($D8&gt;BV$6,0,IF(BV$6=$F8,$N8,IF(BV$6&gt;$F8,$N8,$N8*(BV$6+1-$D8)/($F$7-$D$7))))))*Conversions!$B$10</f>
        <v>265000</v>
      </c>
      <c r="BW8" s="75">
        <f>IF($B8="No",0,(IF($D8&gt;BW$6,0,IF(BW$6=$F8,$N8,IF(BW$6&gt;$F8,$N8,$N8*(BW$6+1-$D8)/($F$7-$D$7))))))*Conversions!$B$10</f>
        <v>265000</v>
      </c>
      <c r="BX8" s="75">
        <f>IF($B8="No",0,(IF($D8&gt;BX$6,0,IF(BX$6=$F8,$N8,IF(BX$6&gt;$F8,$N8,$N8*(BX$6+1-$D8)/($F$7-$D$7))))))*Conversions!$B$10</f>
        <v>265000</v>
      </c>
      <c r="BY8" s="75">
        <f>IF($B8="No",0,(IF($D8&gt;BY$6,0,IF(BY$6=$F8,$N8,IF(BY$6&gt;$F8,$N8,$N8*(BY$6+1-$D8)/($F$7-$D$7))))))*Conversions!$B$10</f>
        <v>265000</v>
      </c>
      <c r="BZ8" s="76">
        <f>IF($B8="No",0,(IF($D8&gt;BZ$6,0,IF(BZ$6=$F8,$N8,IF(BZ$6&gt;$F8,$N8,$N8*(BZ$6+1-$D8)/($F$7-$D$7))))))*Conversions!$B$10</f>
        <v>265000</v>
      </c>
      <c r="CA8" s="74">
        <f>(S8*Conversions!J$14+AW8*Conversions!J$15)/Conversions!$B$9</f>
        <v>0</v>
      </c>
      <c r="CB8" s="75">
        <f>(T8*Conversions!K$14+AX8*Conversions!K$15)/Conversions!$B$9</f>
        <v>0</v>
      </c>
      <c r="CC8" s="75">
        <f>(U8*Conversions!L$14+AY8*Conversions!L$15)/Conversions!$B$9</f>
        <v>2449.5359937402186</v>
      </c>
      <c r="CD8" s="75">
        <f>(V8*Conversions!M$14+AZ8*Conversions!M$15)/Conversions!$B$9</f>
        <v>4888.3802816901407</v>
      </c>
      <c r="CE8" s="75">
        <f>(W8*Conversions!N$14+BA8*Conversions!N$15)/Conversions!$B$9</f>
        <v>7316.5328638497649</v>
      </c>
      <c r="CF8" s="75">
        <f>(X8*Conversions!O$14+BB8*Conversions!O$15)/Conversions!$B$9</f>
        <v>9695.5035993740203</v>
      </c>
      <c r="CG8" s="75">
        <f>(Y8*Conversions!P$14+BC8*Conversions!P$15)/Conversions!$B$9</f>
        <v>12044.537558685444</v>
      </c>
      <c r="CH8" s="75">
        <f>(Z8*Conversions!Q$14+BD8*Conversions!Q$15)/Conversions!$B$9</f>
        <v>14363.634741784037</v>
      </c>
      <c r="CI8" s="75">
        <f>(AA8*Conversions!R$14+BE8*Conversions!R$15)/Conversions!$B$9</f>
        <v>16652.795148669793</v>
      </c>
      <c r="CJ8" s="75">
        <f>(AB8*Conversions!S$14+BF8*Conversions!S$15)/Conversions!$B$9</f>
        <v>18912.018779342721</v>
      </c>
      <c r="CK8" s="75">
        <f>(AC8*Conversions!T$14+BG8*Conversions!T$15)/Conversions!$B$9</f>
        <v>21083.570422535209</v>
      </c>
      <c r="CL8" s="75">
        <f>(AD8*Conversions!U$14+BH8*Conversions!U$15)/Conversions!$B$9</f>
        <v>23212.355242566511</v>
      </c>
      <c r="CM8" s="75">
        <f>(AE8*Conversions!V$14+BI8*Conversions!V$15)/Conversions!$B$9</f>
        <v>25298.373239436623</v>
      </c>
      <c r="CN8" s="75">
        <f>(AF8*Conversions!W$14+BJ8*Conversions!W$15)/Conversions!$B$9</f>
        <v>27341.624413145539</v>
      </c>
      <c r="CO8" s="75">
        <f>(AG8*Conversions!X$14+BK8*Conversions!X$15)/Conversions!$B$9</f>
        <v>29342.108763693268</v>
      </c>
      <c r="CP8" s="75">
        <f>(AH8*Conversions!Y$14+BL8*Conversions!Y$15)/Conversions!$B$9</f>
        <v>31299.826291079811</v>
      </c>
      <c r="CQ8" s="75">
        <f>(AI8*Conversions!Z$14+BM8*Conversions!Z$15)/Conversions!$B$9</f>
        <v>19928.866197183095</v>
      </c>
      <c r="CR8" s="75">
        <f>(AJ8*Conversions!AA$14+BN8*Conversions!AA$15)/Conversions!$B$9</f>
        <v>19736.415492957745</v>
      </c>
      <c r="CS8" s="75">
        <f>(AK8*Conversions!AB$14+BO8*Conversions!AB$15)/Conversions!$B$9</f>
        <v>19543.964788732392</v>
      </c>
      <c r="CT8" s="75">
        <f>(AL8*Conversions!AC$14+BP8*Conversions!AC$15)/Conversions!$B$9</f>
        <v>19351.514084507042</v>
      </c>
      <c r="CU8" s="75">
        <f>(AM8*Conversions!AD$14+BQ8*Conversions!AD$15)/Conversions!$B$9</f>
        <v>19159.063380281688</v>
      </c>
      <c r="CV8" s="75">
        <f>(AN8*Conversions!AE$14+BR8*Conversions!AE$15)/Conversions!$B$9</f>
        <v>18966.612676056331</v>
      </c>
      <c r="CW8" s="75">
        <f>(AO8*Conversions!AF$14+BS8*Conversions!AF$15)/Conversions!$B$9</f>
        <v>18774.161971830981</v>
      </c>
      <c r="CX8" s="75">
        <f>(AP8*Conversions!AG$14+BT8*Conversions!AG$15)/Conversions!$B$9</f>
        <v>18581.711267605628</v>
      </c>
      <c r="CY8" s="75">
        <f>(AQ8*Conversions!AH$14+BU8*Conversions!AH$15)/Conversions!$B$9</f>
        <v>18389.260563380278</v>
      </c>
      <c r="CZ8" s="75">
        <f>(AR8*Conversions!AI$14+BV8*Conversions!AI$15)/Conversions!$B$9</f>
        <v>18196.809859154924</v>
      </c>
      <c r="DA8" s="75">
        <f>(AS8*Conversions!AJ$14+BW8*Conversions!AJ$15)/Conversions!$B$9</f>
        <v>18004.359154929574</v>
      </c>
      <c r="DB8" s="75">
        <f>(AT8*Conversions!AK$14+BX8*Conversions!AK$15)/Conversions!$B$9</f>
        <v>17811.908450704221</v>
      </c>
      <c r="DC8" s="75">
        <f>(AU8*Conversions!AL$14+BY8*Conversions!AL$15)/Conversions!$B$9</f>
        <v>17619.457746478871</v>
      </c>
      <c r="DD8" s="76">
        <f>(AV8*Conversions!AM$14+BZ8*Conversions!AM$15)/Conversions!$B$9</f>
        <v>17427.007042253521</v>
      </c>
    </row>
    <row r="9" spans="1:108" ht="15.95">
      <c r="B9" s="25" t="s">
        <v>23</v>
      </c>
      <c r="C9" s="14" t="s">
        <v>229</v>
      </c>
      <c r="D9" s="5">
        <v>2023</v>
      </c>
      <c r="E9" s="14">
        <v>12</v>
      </c>
      <c r="F9" s="14">
        <f t="shared" si="1"/>
        <v>2035</v>
      </c>
      <c r="G9" s="73">
        <v>0.3</v>
      </c>
      <c r="H9" s="73">
        <v>181</v>
      </c>
      <c r="I9" s="73">
        <v>0</v>
      </c>
      <c r="J9" s="73">
        <v>8.4</v>
      </c>
      <c r="K9" s="73">
        <v>0.1</v>
      </c>
      <c r="L9" s="73">
        <v>9.8000000000000007</v>
      </c>
      <c r="M9" s="73">
        <v>1</v>
      </c>
      <c r="N9" s="73">
        <v>620</v>
      </c>
      <c r="O9" s="73">
        <v>0</v>
      </c>
      <c r="P9" s="73">
        <v>28.8</v>
      </c>
      <c r="Q9" s="73">
        <v>0.4</v>
      </c>
      <c r="R9" s="73">
        <v>33.5</v>
      </c>
      <c r="S9" s="74">
        <f t="shared" si="2"/>
        <v>0</v>
      </c>
      <c r="T9" s="75">
        <f t="shared" si="2"/>
        <v>0</v>
      </c>
      <c r="U9" s="75">
        <f t="shared" si="0"/>
        <v>111111.11111111111</v>
      </c>
      <c r="V9" s="75">
        <f t="shared" si="0"/>
        <v>222222.22222222222</v>
      </c>
      <c r="W9" s="75">
        <f t="shared" si="0"/>
        <v>333333.33333333331</v>
      </c>
      <c r="X9" s="75">
        <f t="shared" si="0"/>
        <v>444444.44444444444</v>
      </c>
      <c r="Y9" s="75">
        <f t="shared" si="0"/>
        <v>555555.5555555555</v>
      </c>
      <c r="Z9" s="75">
        <f t="shared" si="0"/>
        <v>666666.66666666663</v>
      </c>
      <c r="AA9" s="75">
        <f t="shared" si="0"/>
        <v>777777.77777777775</v>
      </c>
      <c r="AB9" s="75">
        <f t="shared" si="0"/>
        <v>888888.88888888888</v>
      </c>
      <c r="AC9" s="75">
        <f t="shared" si="0"/>
        <v>1000000</v>
      </c>
      <c r="AD9" s="75">
        <f t="shared" si="0"/>
        <v>1111111.111111111</v>
      </c>
      <c r="AE9" s="75">
        <f t="shared" si="0"/>
        <v>1222222.2222222222</v>
      </c>
      <c r="AF9" s="75">
        <f t="shared" si="0"/>
        <v>1333333.3333333333</v>
      </c>
      <c r="AG9" s="75">
        <f t="shared" si="0"/>
        <v>1000000</v>
      </c>
      <c r="AH9" s="75">
        <f t="shared" si="0"/>
        <v>1000000</v>
      </c>
      <c r="AI9" s="75">
        <f t="shared" si="0"/>
        <v>1000000</v>
      </c>
      <c r="AJ9" s="75">
        <f t="shared" si="0"/>
        <v>1000000</v>
      </c>
      <c r="AK9" s="75">
        <f t="shared" si="0"/>
        <v>1000000</v>
      </c>
      <c r="AL9" s="75">
        <f t="shared" si="0"/>
        <v>1000000</v>
      </c>
      <c r="AM9" s="75">
        <f t="shared" si="0"/>
        <v>1000000</v>
      </c>
      <c r="AN9" s="75">
        <f t="shared" si="0"/>
        <v>1000000</v>
      </c>
      <c r="AO9" s="75">
        <f t="shared" si="0"/>
        <v>1000000</v>
      </c>
      <c r="AP9" s="75">
        <f t="shared" si="0"/>
        <v>1000000</v>
      </c>
      <c r="AQ9" s="75">
        <f t="shared" si="0"/>
        <v>1000000</v>
      </c>
      <c r="AR9" s="75">
        <f t="shared" si="0"/>
        <v>1000000</v>
      </c>
      <c r="AS9" s="75">
        <f t="shared" si="0"/>
        <v>1000000</v>
      </c>
      <c r="AT9" s="75">
        <f t="shared" si="0"/>
        <v>1000000</v>
      </c>
      <c r="AU9" s="75">
        <f t="shared" si="0"/>
        <v>1000000</v>
      </c>
      <c r="AV9" s="76">
        <f t="shared" si="0"/>
        <v>1000000</v>
      </c>
      <c r="AW9" s="74">
        <f>IF($B9="no",0,(IF($D9&gt;AW$6,0,IF(AW$6=$F9,$N9,IF(AW$6&gt;$F9,$N9,$N9*(AW$6+1-$D9)/($F$7-$D$7))))))*Conversions!$B$10</f>
        <v>0</v>
      </c>
      <c r="AX9" s="75">
        <f>IF($B9="No",0,(IF($D9&gt;AX$6,0,IF(AX$6=$F9,$N9,IF(AX$6&gt;$F9,$N9,$N9*(AX$6+1-$D9)/($F$7-$D$7))))))*Conversions!$B$10</f>
        <v>0</v>
      </c>
      <c r="AY9" s="75">
        <f>IF($B9="No",0,(IF($D9&gt;AY$6,0,IF(AY$6=$F9,$N9,IF(AY$6&gt;$F9,$N9,$N9*(AY$6+1-$D9)/($F$7-$D$7))))))*Conversions!$B$10</f>
        <v>68888.888888888891</v>
      </c>
      <c r="AZ9" s="75">
        <f>IF($B9="No",0,(IF($D9&gt;AZ$6,0,IF(AZ$6=$F9,$N9,IF(AZ$6&gt;$F9,$N9,$N9*(AZ$6+1-$D9)/($F$7-$D$7))))))*Conversions!$B$10</f>
        <v>137777.77777777778</v>
      </c>
      <c r="BA9" s="75">
        <f>IF($B9="No",0,(IF($D9&gt;BA$6,0,IF(BA$6=$F9,$N9,IF(BA$6&gt;$F9,$N9,$N9*(BA$6+1-$D9)/($F$7-$D$7))))))*Conversions!$B$10</f>
        <v>206666.66666666666</v>
      </c>
      <c r="BB9" s="75">
        <f>IF($B9="No",0,(IF($D9&gt;BB$6,0,IF(BB$6=$F9,$N9,IF(BB$6&gt;$F9,$N9,$N9*(BB$6+1-$D9)/($F$7-$D$7))))))*Conversions!$B$10</f>
        <v>275555.55555555556</v>
      </c>
      <c r="BC9" s="75">
        <f>IF($B9="No",0,(IF($D9&gt;BC$6,0,IF(BC$6=$F9,$N9,IF(BC$6&gt;$F9,$N9,$N9*(BC$6+1-$D9)/($F$7-$D$7))))))*Conversions!$B$10</f>
        <v>344444.44444444444</v>
      </c>
      <c r="BD9" s="75">
        <f>IF($B9="No",0,(IF($D9&gt;BD$6,0,IF(BD$6=$F9,$N9,IF(BD$6&gt;$F9,$N9,$N9*(BD$6+1-$D9)/($F$7-$D$7))))))*Conversions!$B$10</f>
        <v>413333.33333333331</v>
      </c>
      <c r="BE9" s="75">
        <f>IF($B9="No",0,(IF($D9&gt;BE$6,0,IF(BE$6=$F9,$N9,IF(BE$6&gt;$F9,$N9,$N9*(BE$6+1-$D9)/($F$7-$D$7))))))*Conversions!$B$10</f>
        <v>482222.22222222225</v>
      </c>
      <c r="BF9" s="75">
        <f>IF($B9="No",0,(IF($D9&gt;BF$6,0,IF(BF$6=$F9,$N9,IF(BF$6&gt;$F9,$N9,$N9*(BF$6+1-$D9)/($F$7-$D$7))))))*Conversions!$B$10</f>
        <v>551111.11111111112</v>
      </c>
      <c r="BG9" s="75">
        <f>IF($B9="No",0,(IF($D9&gt;BG$6,0,IF(BG$6=$F9,$N9,IF(BG$6&gt;$F9,$N9,$N9*(BG$6+1-$D9)/($F$7-$D$7))))))*Conversions!$B$10</f>
        <v>620000</v>
      </c>
      <c r="BH9" s="75">
        <f>IF($B9="No",0,(IF($D9&gt;BH$6,0,IF(BH$6=$F9,$N9,IF(BH$6&gt;$F9,$N9,$N9*(BH$6+1-$D9)/($F$7-$D$7))))))*Conversions!$B$10</f>
        <v>688888.88888888888</v>
      </c>
      <c r="BI9" s="75">
        <f>IF($B9="No",0,(IF($D9&gt;BI$6,0,IF(BI$6=$F9,$N9,IF(BI$6&gt;$F9,$N9,$N9*(BI$6+1-$D9)/($F$7-$D$7))))))*Conversions!$B$10</f>
        <v>757777.77777777787</v>
      </c>
      <c r="BJ9" s="75">
        <f>IF($B9="No",0,(IF($D9&gt;BJ$6,0,IF(BJ$6=$F9,$N9,IF(BJ$6&gt;$F9,$N9,$N9*(BJ$6+1-$D9)/($F$7-$D$7))))))*Conversions!$B$10</f>
        <v>826666.66666666663</v>
      </c>
      <c r="BK9" s="75">
        <f>IF($B9="No",0,(IF($D9&gt;BK$6,0,IF(BK$6=$F9,$N9,IF(BK$6&gt;$F9,$N9,$N9*(BK$6+1-$D9)/($F$7-$D$7))))))*Conversions!$B$10</f>
        <v>620000</v>
      </c>
      <c r="BL9" s="75">
        <f>IF($B9="No",0,(IF($D9&gt;BL$6,0,IF(BL$6=$F9,$N9,IF(BL$6&gt;$F9,$N9,$N9*(BL$6+1-$D9)/($F$7-$D$7))))))*Conversions!$B$10</f>
        <v>620000</v>
      </c>
      <c r="BM9" s="75">
        <f>IF($B9="No",0,(IF($D9&gt;BM$6,0,IF(BM$6=$F9,$N9,IF(BM$6&gt;$F9,$N9,$N9*(BM$6+1-$D9)/($F$7-$D$7))))))*Conversions!$B$10</f>
        <v>620000</v>
      </c>
      <c r="BN9" s="75">
        <f>IF($B9="No",0,(IF($D9&gt;BN$6,0,IF(BN$6=$F9,$N9,IF(BN$6&gt;$F9,$N9,$N9*(BN$6+1-$D9)/($F$7-$D$7))))))*Conversions!$B$10</f>
        <v>620000</v>
      </c>
      <c r="BO9" s="75">
        <f>IF($B9="No",0,(IF($D9&gt;BO$6,0,IF(BO$6=$F9,$N9,IF(BO$6&gt;$F9,$N9,$N9*(BO$6+1-$D9)/($F$7-$D$7))))))*Conversions!$B$10</f>
        <v>620000</v>
      </c>
      <c r="BP9" s="75">
        <f>IF($B9="No",0,(IF($D9&gt;BP$6,0,IF(BP$6=$F9,$N9,IF(BP$6&gt;$F9,$N9,$N9*(BP$6+1-$D9)/($F$7-$D$7))))))*Conversions!$B$10</f>
        <v>620000</v>
      </c>
      <c r="BQ9" s="75">
        <f>IF($B9="No",0,(IF($D9&gt;BQ$6,0,IF(BQ$6=$F9,$N9,IF(BQ$6&gt;$F9,$N9,$N9*(BQ$6+1-$D9)/($F$7-$D$7))))))*Conversions!$B$10</f>
        <v>620000</v>
      </c>
      <c r="BR9" s="75">
        <f>IF($B9="No",0,(IF($D9&gt;BR$6,0,IF(BR$6=$F9,$N9,IF(BR$6&gt;$F9,$N9,$N9*(BR$6+1-$D9)/($F$7-$D$7))))))*Conversions!$B$10</f>
        <v>620000</v>
      </c>
      <c r="BS9" s="75">
        <f>IF($B9="No",0,(IF($D9&gt;BS$6,0,IF(BS$6=$F9,$N9,IF(BS$6&gt;$F9,$N9,$N9*(BS$6+1-$D9)/($F$7-$D$7))))))*Conversions!$B$10</f>
        <v>620000</v>
      </c>
      <c r="BT9" s="75">
        <f>IF($B9="No",0,(IF($D9&gt;BT$6,0,IF(BT$6=$F9,$N9,IF(BT$6&gt;$F9,$N9,$N9*(BT$6+1-$D9)/($F$7-$D$7))))))*Conversions!$B$10</f>
        <v>620000</v>
      </c>
      <c r="BU9" s="75">
        <f>IF($B9="No",0,(IF($D9&gt;BU$6,0,IF(BU$6=$F9,$N9,IF(BU$6&gt;$F9,$N9,$N9*(BU$6+1-$D9)/($F$7-$D$7))))))*Conversions!$B$10</f>
        <v>620000</v>
      </c>
      <c r="BV9" s="75">
        <f>IF($B9="No",0,(IF($D9&gt;BV$6,0,IF(BV$6=$F9,$N9,IF(BV$6&gt;$F9,$N9,$N9*(BV$6+1-$D9)/($F$7-$D$7))))))*Conversions!$B$10</f>
        <v>620000</v>
      </c>
      <c r="BW9" s="75">
        <f>IF($B9="No",0,(IF($D9&gt;BW$6,0,IF(BW$6=$F9,$N9,IF(BW$6&gt;$F9,$N9,$N9*(BW$6+1-$D9)/($F$7-$D$7))))))*Conversions!$B$10</f>
        <v>620000</v>
      </c>
      <c r="BX9" s="75">
        <f>IF($B9="No",0,(IF($D9&gt;BX$6,0,IF(BX$6=$F9,$N9,IF(BX$6&gt;$F9,$N9,$N9*(BX$6+1-$D9)/($F$7-$D$7))))))*Conversions!$B$10</f>
        <v>620000</v>
      </c>
      <c r="BY9" s="75">
        <f>IF($B9="No",0,(IF($D9&gt;BY$6,0,IF(BY$6=$F9,$N9,IF(BY$6&gt;$F9,$N9,$N9*(BY$6+1-$D9)/($F$7-$D$7))))))*Conversions!$B$10</f>
        <v>620000</v>
      </c>
      <c r="BZ9" s="76">
        <f>IF($B9="No",0,(IF($D9&gt;BZ$6,0,IF(BZ$6=$F9,$N9,IF(BZ$6&gt;$F9,$N9,$N9*(BZ$6+1-$D9)/($F$7-$D$7))))))*Conversions!$B$10</f>
        <v>620000</v>
      </c>
      <c r="CA9" s="74">
        <f>(S9*Conversions!J$14+AW9*Conversions!J$15)/Conversions!$B$9</f>
        <v>0</v>
      </c>
      <c r="CB9" s="75">
        <f>(T9*Conversions!K$14+AX9*Conversions!K$15)/Conversions!$B$9</f>
        <v>0</v>
      </c>
      <c r="CC9" s="75">
        <f>(U9*Conversions!L$14+AY9*Conversions!L$15)/Conversions!$B$9</f>
        <v>4094.9139280125196</v>
      </c>
      <c r="CD9" s="75">
        <f>(V9*Conversions!M$14+AZ9*Conversions!M$15)/Conversions!$B$9</f>
        <v>8188.8732394366198</v>
      </c>
      <c r="CE9" s="75">
        <f>(W9*Conversions!N$14+BA9*Conversions!N$15)/Conversions!$B$9</f>
        <v>12281.877934272301</v>
      </c>
      <c r="CF9" s="75">
        <f>(X9*Conversions!O$14+BB9*Conversions!O$15)/Conversions!$B$9</f>
        <v>16370.491392801252</v>
      </c>
      <c r="CG9" s="75">
        <f>(Y9*Conversions!P$14+BC9*Conversions!P$15)/Conversions!$B$9</f>
        <v>20456.431924882629</v>
      </c>
      <c r="CH9" s="75">
        <f>(Z9*Conversions!Q$14+BD9*Conversions!Q$15)/Conversions!$B$9</f>
        <v>24539.699530516431</v>
      </c>
      <c r="CI9" s="75">
        <f>(AA9*Conversions!R$14+BE9*Conversions!R$15)/Conversions!$B$9</f>
        <v>28620.294209702661</v>
      </c>
      <c r="CJ9" s="75">
        <f>(AB9*Conversions!S$14+BF9*Conversions!S$15)/Conversions!$B$9</f>
        <v>32698.215962441314</v>
      </c>
      <c r="CK9" s="75">
        <f>(AC9*Conversions!T$14+BG9*Conversions!T$15)/Conversions!$B$9</f>
        <v>36768.309859154935</v>
      </c>
      <c r="CL9" s="75">
        <f>(AD9*Conversions!U$14+BH9*Conversions!U$15)/Conversions!$B$9</f>
        <v>40834.585289514871</v>
      </c>
      <c r="CM9" s="75">
        <f>(AE9*Conversions!V$14+BI9*Conversions!V$15)/Conversions!$B$9</f>
        <v>44897.04225352114</v>
      </c>
      <c r="CN9" s="75">
        <f>(AF9*Conversions!W$14+BJ9*Conversions!W$15)/Conversions!$B$9</f>
        <v>48955.680751173713</v>
      </c>
      <c r="CO9" s="75">
        <f>(AG9*Conversions!X$14+BK9*Conversions!X$15)/Conversions!$B$9</f>
        <v>36699.577464788737</v>
      </c>
      <c r="CP9" s="75">
        <f>(AH9*Conversions!Y$14+BL9*Conversions!Y$15)/Conversions!$B$9</f>
        <v>36682.394366197186</v>
      </c>
      <c r="CQ9" s="75">
        <f>(AI9*Conversions!Z$14+BM9*Conversions!Z$15)/Conversions!$B$9</f>
        <v>36665.211267605635</v>
      </c>
      <c r="CR9" s="75">
        <f>(AJ9*Conversions!AA$14+BN9*Conversions!AA$15)/Conversions!$B$9</f>
        <v>36648.028169014084</v>
      </c>
      <c r="CS9" s="75">
        <f>(AK9*Conversions!AB$14+BO9*Conversions!AB$15)/Conversions!$B$9</f>
        <v>36630.84507042254</v>
      </c>
      <c r="CT9" s="75">
        <f>(AL9*Conversions!AC$14+BP9*Conversions!AC$15)/Conversions!$B$9</f>
        <v>36613.661971830988</v>
      </c>
      <c r="CU9" s="75">
        <f>(AM9*Conversions!AD$14+BQ9*Conversions!AD$15)/Conversions!$B$9</f>
        <v>36596.478873239437</v>
      </c>
      <c r="CV9" s="75">
        <f>(AN9*Conversions!AE$14+BR9*Conversions!AE$15)/Conversions!$B$9</f>
        <v>36579.295774647886</v>
      </c>
      <c r="CW9" s="75">
        <f>(AO9*Conversions!AF$14+BS9*Conversions!AF$15)/Conversions!$B$9</f>
        <v>36562.112676056342</v>
      </c>
      <c r="CX9" s="75">
        <f>(AP9*Conversions!AG$14+BT9*Conversions!AG$15)/Conversions!$B$9</f>
        <v>36544.929577464791</v>
      </c>
      <c r="CY9" s="75">
        <f>(AQ9*Conversions!AH$14+BU9*Conversions!AH$15)/Conversions!$B$9</f>
        <v>36527.74647887324</v>
      </c>
      <c r="CZ9" s="75">
        <f>(AR9*Conversions!AI$14+BV9*Conversions!AI$15)/Conversions!$B$9</f>
        <v>36510.563380281688</v>
      </c>
      <c r="DA9" s="75">
        <f>(AS9*Conversions!AJ$14+BW9*Conversions!AJ$15)/Conversions!$B$9</f>
        <v>36493.380281690144</v>
      </c>
      <c r="DB9" s="75">
        <f>(AT9*Conversions!AK$14+BX9*Conversions!AK$15)/Conversions!$B$9</f>
        <v>36476.197183098593</v>
      </c>
      <c r="DC9" s="75">
        <f>(AU9*Conversions!AL$14+BY9*Conversions!AL$15)/Conversions!$B$9</f>
        <v>36459.014084507042</v>
      </c>
      <c r="DD9" s="76">
        <f>(AV9*Conversions!AM$14+BZ9*Conversions!AM$15)/Conversions!$B$9</f>
        <v>36441.830985915491</v>
      </c>
    </row>
    <row r="10" spans="1:108" ht="15.95">
      <c r="B10" s="25" t="s">
        <v>23</v>
      </c>
      <c r="C10" s="14" t="s">
        <v>230</v>
      </c>
      <c r="D10" s="5">
        <v>2023</v>
      </c>
      <c r="E10" s="14">
        <v>12</v>
      </c>
      <c r="F10" s="14">
        <f t="shared" si="1"/>
        <v>2035</v>
      </c>
      <c r="G10" s="73">
        <v>3.8</v>
      </c>
      <c r="H10" s="73">
        <v>0</v>
      </c>
      <c r="I10" s="73">
        <v>0</v>
      </c>
      <c r="J10" s="73">
        <v>2.1</v>
      </c>
      <c r="K10" s="73">
        <v>1.3</v>
      </c>
      <c r="L10" s="73">
        <v>1.9</v>
      </c>
      <c r="M10" s="73">
        <v>12.9</v>
      </c>
      <c r="N10" s="73">
        <v>0</v>
      </c>
      <c r="O10" s="73">
        <v>0</v>
      </c>
      <c r="P10" s="73">
        <v>7.4</v>
      </c>
      <c r="Q10" s="73">
        <v>4.8</v>
      </c>
      <c r="R10" s="73">
        <v>6.9</v>
      </c>
      <c r="S10" s="74">
        <f t="shared" si="2"/>
        <v>0</v>
      </c>
      <c r="T10" s="75">
        <f t="shared" si="2"/>
        <v>0</v>
      </c>
      <c r="U10" s="75">
        <f t="shared" si="0"/>
        <v>1433333.3333333333</v>
      </c>
      <c r="V10" s="75">
        <f t="shared" si="0"/>
        <v>2866666.6666666665</v>
      </c>
      <c r="W10" s="75">
        <f t="shared" si="0"/>
        <v>4300000</v>
      </c>
      <c r="X10" s="75">
        <f t="shared" si="0"/>
        <v>5733333.333333333</v>
      </c>
      <c r="Y10" s="75">
        <f t="shared" si="0"/>
        <v>7166666.666666667</v>
      </c>
      <c r="Z10" s="75">
        <f t="shared" si="0"/>
        <v>8600000</v>
      </c>
      <c r="AA10" s="75">
        <f t="shared" si="0"/>
        <v>10033333.333333334</v>
      </c>
      <c r="AB10" s="75">
        <f t="shared" si="0"/>
        <v>11466666.666666666</v>
      </c>
      <c r="AC10" s="75">
        <f t="shared" si="0"/>
        <v>12900000</v>
      </c>
      <c r="AD10" s="75">
        <f t="shared" si="0"/>
        <v>14333333.333333334</v>
      </c>
      <c r="AE10" s="75">
        <f t="shared" si="0"/>
        <v>15766666.666666666</v>
      </c>
      <c r="AF10" s="75">
        <f t="shared" si="0"/>
        <v>17200000</v>
      </c>
      <c r="AG10" s="75">
        <f t="shared" si="0"/>
        <v>12900000</v>
      </c>
      <c r="AH10" s="75">
        <f t="shared" si="0"/>
        <v>12900000</v>
      </c>
      <c r="AI10" s="75">
        <f t="shared" si="0"/>
        <v>12900000</v>
      </c>
      <c r="AJ10" s="75">
        <f t="shared" si="0"/>
        <v>12900000</v>
      </c>
      <c r="AK10" s="75">
        <f t="shared" si="0"/>
        <v>12900000</v>
      </c>
      <c r="AL10" s="75">
        <f t="shared" si="0"/>
        <v>12900000</v>
      </c>
      <c r="AM10" s="75">
        <f t="shared" si="0"/>
        <v>12900000</v>
      </c>
      <c r="AN10" s="75">
        <f t="shared" si="0"/>
        <v>12900000</v>
      </c>
      <c r="AO10" s="75">
        <f t="shared" si="0"/>
        <v>12900000</v>
      </c>
      <c r="AP10" s="75">
        <f t="shared" si="0"/>
        <v>12900000</v>
      </c>
      <c r="AQ10" s="75">
        <f t="shared" si="0"/>
        <v>12900000</v>
      </c>
      <c r="AR10" s="75">
        <f t="shared" si="0"/>
        <v>12900000</v>
      </c>
      <c r="AS10" s="75">
        <f t="shared" si="0"/>
        <v>12900000</v>
      </c>
      <c r="AT10" s="75">
        <f t="shared" si="0"/>
        <v>12900000</v>
      </c>
      <c r="AU10" s="75">
        <f t="shared" si="0"/>
        <v>12900000</v>
      </c>
      <c r="AV10" s="76">
        <f t="shared" si="0"/>
        <v>12900000</v>
      </c>
      <c r="AW10" s="74">
        <f>IF($B10="no",0,(IF($D10&gt;AW$6,0,IF(AW$6=$F10,$N10,IF(AW$6&gt;$F10,$N10,$N10*(AW$6+1-$D10)/($F$7-$D$7))))))*Conversions!$B$10</f>
        <v>0</v>
      </c>
      <c r="AX10" s="75">
        <f>IF($B10="No",0,(IF($D10&gt;AX$6,0,IF(AX$6=$F10,$N10,IF(AX$6&gt;$F10,$N10,$N10*(AX$6+1-$D10)/($F$7-$D$7))))))*Conversions!$B$10</f>
        <v>0</v>
      </c>
      <c r="AY10" s="75">
        <f>IF($B10="No",0,(IF($D10&gt;AY$6,0,IF(AY$6=$F10,$N10,IF(AY$6&gt;$F10,$N10,$N10*(AY$6+1-$D10)/($F$7-$D$7))))))*Conversions!$B$10</f>
        <v>0</v>
      </c>
      <c r="AZ10" s="75">
        <f>IF($B10="No",0,(IF($D10&gt;AZ$6,0,IF(AZ$6=$F10,$N10,IF(AZ$6&gt;$F10,$N10,$N10*(AZ$6+1-$D10)/($F$7-$D$7))))))*Conversions!$B$10</f>
        <v>0</v>
      </c>
      <c r="BA10" s="75">
        <f>IF($B10="No",0,(IF($D10&gt;BA$6,0,IF(BA$6=$F10,$N10,IF(BA$6&gt;$F10,$N10,$N10*(BA$6+1-$D10)/($F$7-$D$7))))))*Conversions!$B$10</f>
        <v>0</v>
      </c>
      <c r="BB10" s="75">
        <f>IF($B10="No",0,(IF($D10&gt;BB$6,0,IF(BB$6=$F10,$N10,IF(BB$6&gt;$F10,$N10,$N10*(BB$6+1-$D10)/($F$7-$D$7))))))*Conversions!$B$10</f>
        <v>0</v>
      </c>
      <c r="BC10" s="75">
        <f>IF($B10="No",0,(IF($D10&gt;BC$6,0,IF(BC$6=$F10,$N10,IF(BC$6&gt;$F10,$N10,$N10*(BC$6+1-$D10)/($F$7-$D$7))))))*Conversions!$B$10</f>
        <v>0</v>
      </c>
      <c r="BD10" s="75">
        <f>IF($B10="No",0,(IF($D10&gt;BD$6,0,IF(BD$6=$F10,$N10,IF(BD$6&gt;$F10,$N10,$N10*(BD$6+1-$D10)/($F$7-$D$7))))))*Conversions!$B$10</f>
        <v>0</v>
      </c>
      <c r="BE10" s="75">
        <f>IF($B10="No",0,(IF($D10&gt;BE$6,0,IF(BE$6=$F10,$N10,IF(BE$6&gt;$F10,$N10,$N10*(BE$6+1-$D10)/($F$7-$D$7))))))*Conversions!$B$10</f>
        <v>0</v>
      </c>
      <c r="BF10" s="75">
        <f>IF($B10="No",0,(IF($D10&gt;BF$6,0,IF(BF$6=$F10,$N10,IF(BF$6&gt;$F10,$N10,$N10*(BF$6+1-$D10)/($F$7-$D$7))))))*Conversions!$B$10</f>
        <v>0</v>
      </c>
      <c r="BG10" s="75">
        <f>IF($B10="No",0,(IF($D10&gt;BG$6,0,IF(BG$6=$F10,$N10,IF(BG$6&gt;$F10,$N10,$N10*(BG$6+1-$D10)/($F$7-$D$7))))))*Conversions!$B$10</f>
        <v>0</v>
      </c>
      <c r="BH10" s="75">
        <f>IF($B10="No",0,(IF($D10&gt;BH$6,0,IF(BH$6=$F10,$N10,IF(BH$6&gt;$F10,$N10,$N10*(BH$6+1-$D10)/($F$7-$D$7))))))*Conversions!$B$10</f>
        <v>0</v>
      </c>
      <c r="BI10" s="75">
        <f>IF($B10="No",0,(IF($D10&gt;BI$6,0,IF(BI$6=$F10,$N10,IF(BI$6&gt;$F10,$N10,$N10*(BI$6+1-$D10)/($F$7-$D$7))))))*Conversions!$B$10</f>
        <v>0</v>
      </c>
      <c r="BJ10" s="75">
        <f>IF($B10="No",0,(IF($D10&gt;BJ$6,0,IF(BJ$6=$F10,$N10,IF(BJ$6&gt;$F10,$N10,$N10*(BJ$6+1-$D10)/($F$7-$D$7))))))*Conversions!$B$10</f>
        <v>0</v>
      </c>
      <c r="BK10" s="75">
        <f>IF($B10="No",0,(IF($D10&gt;BK$6,0,IF(BK$6=$F10,$N10,IF(BK$6&gt;$F10,$N10,$N10*(BK$6+1-$D10)/($F$7-$D$7))))))*Conversions!$B$10</f>
        <v>0</v>
      </c>
      <c r="BL10" s="75">
        <f>IF($B10="No",0,(IF($D10&gt;BL$6,0,IF(BL$6=$F10,$N10,IF(BL$6&gt;$F10,$N10,$N10*(BL$6+1-$D10)/($F$7-$D$7))))))*Conversions!$B$10</f>
        <v>0</v>
      </c>
      <c r="BM10" s="75">
        <f>IF($B10="No",0,(IF($D10&gt;BM$6,0,IF(BM$6=$F10,$N10,IF(BM$6&gt;$F10,$N10,$N10*(BM$6+1-$D10)/($F$7-$D$7))))))*Conversions!$B$10</f>
        <v>0</v>
      </c>
      <c r="BN10" s="75">
        <f>IF($B10="No",0,(IF($D10&gt;BN$6,0,IF(BN$6=$F10,$N10,IF(BN$6&gt;$F10,$N10,$N10*(BN$6+1-$D10)/($F$7-$D$7))))))*Conversions!$B$10</f>
        <v>0</v>
      </c>
      <c r="BO10" s="75">
        <f>IF($B10="No",0,(IF($D10&gt;BO$6,0,IF(BO$6=$F10,$N10,IF(BO$6&gt;$F10,$N10,$N10*(BO$6+1-$D10)/($F$7-$D$7))))))*Conversions!$B$10</f>
        <v>0</v>
      </c>
      <c r="BP10" s="75">
        <f>IF($B10="No",0,(IF($D10&gt;BP$6,0,IF(BP$6=$F10,$N10,IF(BP$6&gt;$F10,$N10,$N10*(BP$6+1-$D10)/($F$7-$D$7))))))*Conversions!$B$10</f>
        <v>0</v>
      </c>
      <c r="BQ10" s="75">
        <f>IF($B10="No",0,(IF($D10&gt;BQ$6,0,IF(BQ$6=$F10,$N10,IF(BQ$6&gt;$F10,$N10,$N10*(BQ$6+1-$D10)/($F$7-$D$7))))))*Conversions!$B$10</f>
        <v>0</v>
      </c>
      <c r="BR10" s="75">
        <f>IF($B10="No",0,(IF($D10&gt;BR$6,0,IF(BR$6=$F10,$N10,IF(BR$6&gt;$F10,$N10,$N10*(BR$6+1-$D10)/($F$7-$D$7))))))*Conversions!$B$10</f>
        <v>0</v>
      </c>
      <c r="BS10" s="75">
        <f>IF($B10="No",0,(IF($D10&gt;BS$6,0,IF(BS$6=$F10,$N10,IF(BS$6&gt;$F10,$N10,$N10*(BS$6+1-$D10)/($F$7-$D$7))))))*Conversions!$B$10</f>
        <v>0</v>
      </c>
      <c r="BT10" s="75">
        <f>IF($B10="No",0,(IF($D10&gt;BT$6,0,IF(BT$6=$F10,$N10,IF(BT$6&gt;$F10,$N10,$N10*(BT$6+1-$D10)/($F$7-$D$7))))))*Conversions!$B$10</f>
        <v>0</v>
      </c>
      <c r="BU10" s="75">
        <f>IF($B10="No",0,(IF($D10&gt;BU$6,0,IF(BU$6=$F10,$N10,IF(BU$6&gt;$F10,$N10,$N10*(BU$6+1-$D10)/($F$7-$D$7))))))*Conversions!$B$10</f>
        <v>0</v>
      </c>
      <c r="BV10" s="75">
        <f>IF($B10="No",0,(IF($D10&gt;BV$6,0,IF(BV$6=$F10,$N10,IF(BV$6&gt;$F10,$N10,$N10*(BV$6+1-$D10)/($F$7-$D$7))))))*Conversions!$B$10</f>
        <v>0</v>
      </c>
      <c r="BW10" s="75">
        <f>IF($B10="No",0,(IF($D10&gt;BW$6,0,IF(BW$6=$F10,$N10,IF(BW$6&gt;$F10,$N10,$N10*(BW$6+1-$D10)/($F$7-$D$7))))))*Conversions!$B$10</f>
        <v>0</v>
      </c>
      <c r="BX10" s="75">
        <f>IF($B10="No",0,(IF($D10&gt;BX$6,0,IF(BX$6=$F10,$N10,IF(BX$6&gt;$F10,$N10,$N10*(BX$6+1-$D10)/($F$7-$D$7))))))*Conversions!$B$10</f>
        <v>0</v>
      </c>
      <c r="BY10" s="75">
        <f>IF($B10="No",0,(IF($D10&gt;BY$6,0,IF(BY$6=$F10,$N10,IF(BY$6&gt;$F10,$N10,$N10*(BY$6+1-$D10)/($F$7-$D$7))))))*Conversions!$B$10</f>
        <v>0</v>
      </c>
      <c r="BZ10" s="76">
        <f>IF($B10="No",0,(IF($D10&gt;BZ$6,0,IF(BZ$6=$F10,$N10,IF(BZ$6&gt;$F10,$N10,$N10*(BZ$6+1-$D10)/($F$7-$D$7))))))*Conversions!$B$10</f>
        <v>0</v>
      </c>
      <c r="CA10" s="74">
        <f>(S10*Conversions!J$14+AW10*Conversions!J$15)/Conversions!$B$9</f>
        <v>0</v>
      </c>
      <c r="CB10" s="75">
        <f>(T10*Conversions!K$14+AX10*Conversions!K$15)/Conversions!$B$9</f>
        <v>0</v>
      </c>
      <c r="CC10" s="75">
        <f>(U10*Conversions!L$14+AY10*Conversions!L$15)/Conversions!$B$9</f>
        <v>837.38967136150222</v>
      </c>
      <c r="CD10" s="75">
        <f>(V10*Conversions!M$14+AZ10*Conversions!M$15)/Conversions!$B$9</f>
        <v>1662.464788732394</v>
      </c>
      <c r="CE10" s="75">
        <f>(W10*Conversions!N$14+BA10*Conversions!N$15)/Conversions!$B$9</f>
        <v>2475.2253521126759</v>
      </c>
      <c r="CF10" s="75">
        <f>(X10*Conversions!O$14+BB10*Conversions!O$15)/Conversions!$B$9</f>
        <v>3231.3389671361492</v>
      </c>
      <c r="CG10" s="75">
        <f>(Y10*Conversions!P$14+BC10*Conversions!P$15)/Conversions!$B$9</f>
        <v>3952.9718309859149</v>
      </c>
      <c r="CH10" s="75">
        <f>(Z10*Conversions!Q$14+BD10*Conversions!Q$15)/Conversions!$B$9</f>
        <v>4640.1239436619699</v>
      </c>
      <c r="CI10" s="75">
        <f>(AA10*Conversions!R$14+BE10*Conversions!R$15)/Conversions!$B$9</f>
        <v>5292.7953051643181</v>
      </c>
      <c r="CJ10" s="75">
        <f>(AB10*Conversions!S$14+BF10*Conversions!S$15)/Conversions!$B$9</f>
        <v>5910.9859154929572</v>
      </c>
      <c r="CK10" s="75">
        <f>(AC10*Conversions!T$14+BG10*Conversions!T$15)/Conversions!$B$9</f>
        <v>6428.1971830985913</v>
      </c>
      <c r="CL10" s="75">
        <f>(AD10*Conversions!U$14+BH10*Conversions!U$15)/Conversions!$B$9</f>
        <v>6896.1502347417836</v>
      </c>
      <c r="CM10" s="75">
        <f>(AE10*Conversions!V$14+BI10*Conversions!V$15)/Conversions!$B$9</f>
        <v>7314.8450704225343</v>
      </c>
      <c r="CN10" s="75">
        <f>(AF10*Conversions!W$14+BJ10*Conversions!W$15)/Conversions!$B$9</f>
        <v>7684.2816901408432</v>
      </c>
      <c r="CO10" s="75">
        <f>(AG10*Conversions!X$14+BK10*Conversions!X$15)/Conversions!$B$9</f>
        <v>5541.5492957746465</v>
      </c>
      <c r="CP10" s="75">
        <f>(AH10*Conversions!Y$14+BL10*Conversions!Y$15)/Conversions!$B$9</f>
        <v>5319.8873239436598</v>
      </c>
      <c r="CQ10" s="75">
        <f>(AI10*Conversions!Z$14+BM10*Conversions!Z$15)/Conversions!$B$9</f>
        <v>5098.225352112674</v>
      </c>
      <c r="CR10" s="75">
        <f>(AJ10*Conversions!AA$14+BN10*Conversions!AA$15)/Conversions!$B$9</f>
        <v>4876.5633802816874</v>
      </c>
      <c r="CS10" s="75">
        <f>(AK10*Conversions!AB$14+BO10*Conversions!AB$15)/Conversions!$B$9</f>
        <v>4654.9014084507016</v>
      </c>
      <c r="CT10" s="75">
        <f>(AL10*Conversions!AC$14+BP10*Conversions!AC$15)/Conversions!$B$9</f>
        <v>4433.239436619715</v>
      </c>
      <c r="CU10" s="75">
        <f>(AM10*Conversions!AD$14+BQ10*Conversions!AD$15)/Conversions!$B$9</f>
        <v>4211.5774647887292</v>
      </c>
      <c r="CV10" s="75">
        <f>(AN10*Conversions!AE$14+BR10*Conversions!AE$15)/Conversions!$B$9</f>
        <v>3989.915492957743</v>
      </c>
      <c r="CW10" s="75">
        <f>(AO10*Conversions!AF$14+BS10*Conversions!AF$15)/Conversions!$B$9</f>
        <v>3768.2535211267568</v>
      </c>
      <c r="CX10" s="75">
        <f>(AP10*Conversions!AG$14+BT10*Conversions!AG$15)/Conversions!$B$9</f>
        <v>3546.5915492957706</v>
      </c>
      <c r="CY10" s="75">
        <f>(AQ10*Conversions!AH$14+BU10*Conversions!AH$15)/Conversions!$B$9</f>
        <v>3324.9295774647844</v>
      </c>
      <c r="CZ10" s="75">
        <f>(AR10*Conversions!AI$14+BV10*Conversions!AI$15)/Conversions!$B$9</f>
        <v>3103.2676056337987</v>
      </c>
      <c r="DA10" s="75">
        <f>(AS10*Conversions!AJ$14+BW10*Conversions!AJ$15)/Conversions!$B$9</f>
        <v>2881.6056338028125</v>
      </c>
      <c r="DB10" s="75">
        <f>(AT10*Conversions!AK$14+BX10*Conversions!AK$15)/Conversions!$B$9</f>
        <v>2659.9436619718267</v>
      </c>
      <c r="DC10" s="75">
        <f>(AU10*Conversions!AL$14+BY10*Conversions!AL$15)/Conversions!$B$9</f>
        <v>2438.281690140841</v>
      </c>
      <c r="DD10" s="76">
        <f>(AV10*Conversions!AM$14+BZ10*Conversions!AM$15)/Conversions!$B$9</f>
        <v>2216.6197183098589</v>
      </c>
    </row>
    <row r="11" spans="1:108" ht="15.95">
      <c r="B11" s="25" t="s">
        <v>23</v>
      </c>
      <c r="C11" s="14" t="s">
        <v>231</v>
      </c>
      <c r="D11" s="5">
        <v>2023</v>
      </c>
      <c r="E11" s="14">
        <v>12</v>
      </c>
      <c r="F11" s="14">
        <f t="shared" si="1"/>
        <v>2035</v>
      </c>
      <c r="G11" s="73">
        <v>1.7</v>
      </c>
      <c r="H11" s="73">
        <v>15</v>
      </c>
      <c r="I11" s="73">
        <v>0</v>
      </c>
      <c r="J11" s="73">
        <v>1.6</v>
      </c>
      <c r="K11" s="73">
        <v>0.6</v>
      </c>
      <c r="L11" s="73">
        <v>1.6</v>
      </c>
      <c r="M11" s="73">
        <v>5.7</v>
      </c>
      <c r="N11" s="73">
        <v>51</v>
      </c>
      <c r="O11" s="73">
        <v>0</v>
      </c>
      <c r="P11" s="73">
        <v>5.6</v>
      </c>
      <c r="Q11" s="73">
        <v>2.1</v>
      </c>
      <c r="R11" s="73">
        <v>5.8</v>
      </c>
      <c r="S11" s="74">
        <f t="shared" si="2"/>
        <v>0</v>
      </c>
      <c r="T11" s="75">
        <f t="shared" si="2"/>
        <v>0</v>
      </c>
      <c r="U11" s="75">
        <f t="shared" si="0"/>
        <v>633333.33333333337</v>
      </c>
      <c r="V11" s="75">
        <f t="shared" si="0"/>
        <v>1266666.6666666667</v>
      </c>
      <c r="W11" s="75">
        <f t="shared" si="0"/>
        <v>1900000</v>
      </c>
      <c r="X11" s="75">
        <f t="shared" si="0"/>
        <v>2533333.3333333335</v>
      </c>
      <c r="Y11" s="75">
        <f t="shared" si="0"/>
        <v>3166666.6666666665</v>
      </c>
      <c r="Z11" s="75">
        <f t="shared" si="0"/>
        <v>3800000</v>
      </c>
      <c r="AA11" s="75">
        <f t="shared" si="0"/>
        <v>4433333.333333333</v>
      </c>
      <c r="AB11" s="75">
        <f t="shared" si="0"/>
        <v>5066666.666666667</v>
      </c>
      <c r="AC11" s="75">
        <f t="shared" si="0"/>
        <v>5700000</v>
      </c>
      <c r="AD11" s="75">
        <f t="shared" si="0"/>
        <v>6333333.333333333</v>
      </c>
      <c r="AE11" s="75">
        <f t="shared" si="0"/>
        <v>6966666.666666667</v>
      </c>
      <c r="AF11" s="75">
        <f t="shared" si="0"/>
        <v>7600000</v>
      </c>
      <c r="AG11" s="75">
        <f t="shared" si="0"/>
        <v>5700000</v>
      </c>
      <c r="AH11" s="75">
        <f t="shared" si="0"/>
        <v>5700000</v>
      </c>
      <c r="AI11" s="75">
        <f t="shared" si="0"/>
        <v>5700000</v>
      </c>
      <c r="AJ11" s="75">
        <f t="shared" si="0"/>
        <v>5700000</v>
      </c>
      <c r="AK11" s="75">
        <f t="shared" si="0"/>
        <v>5700000</v>
      </c>
      <c r="AL11" s="75">
        <f t="shared" si="0"/>
        <v>5700000</v>
      </c>
      <c r="AM11" s="75">
        <f t="shared" si="0"/>
        <v>5700000</v>
      </c>
      <c r="AN11" s="75">
        <f t="shared" si="0"/>
        <v>5700000</v>
      </c>
      <c r="AO11" s="75">
        <f t="shared" si="0"/>
        <v>5700000</v>
      </c>
      <c r="AP11" s="75">
        <f t="shared" si="0"/>
        <v>5700000</v>
      </c>
      <c r="AQ11" s="75">
        <f t="shared" si="0"/>
        <v>5700000</v>
      </c>
      <c r="AR11" s="75">
        <f t="shared" si="0"/>
        <v>5700000</v>
      </c>
      <c r="AS11" s="75">
        <f t="shared" si="0"/>
        <v>5700000</v>
      </c>
      <c r="AT11" s="75">
        <f t="shared" si="0"/>
        <v>5700000</v>
      </c>
      <c r="AU11" s="75">
        <f t="shared" si="0"/>
        <v>5700000</v>
      </c>
      <c r="AV11" s="76">
        <f t="shared" si="0"/>
        <v>5700000</v>
      </c>
      <c r="AW11" s="74">
        <f>IF($B11="no",0,(IF($D11&gt;AW$6,0,IF(AW$6=$F11,$N11,IF(AW$6&gt;$F11,$N11,$N11*(AW$6+1-$D11)/($F$7-$D$7))))))*Conversions!$B$10</f>
        <v>0</v>
      </c>
      <c r="AX11" s="75">
        <f>IF($B11="No",0,(IF($D11&gt;AX$6,0,IF(AX$6=$F11,$N11,IF(AX$6&gt;$F11,$N11,$N11*(AX$6+1-$D11)/($F$7-$D$7))))))*Conversions!$B$10</f>
        <v>0</v>
      </c>
      <c r="AY11" s="75">
        <f>IF($B11="No",0,(IF($D11&gt;AY$6,0,IF(AY$6=$F11,$N11,IF(AY$6&gt;$F11,$N11,$N11*(AY$6+1-$D11)/($F$7-$D$7))))))*Conversions!$B$10</f>
        <v>5666.666666666667</v>
      </c>
      <c r="AZ11" s="75">
        <f>IF($B11="No",0,(IF($D11&gt;AZ$6,0,IF(AZ$6=$F11,$N11,IF(AZ$6&gt;$F11,$N11,$N11*(AZ$6+1-$D11)/($F$7-$D$7))))))*Conversions!$B$10</f>
        <v>11333.333333333334</v>
      </c>
      <c r="BA11" s="75">
        <f>IF($B11="No",0,(IF($D11&gt;BA$6,0,IF(BA$6=$F11,$N11,IF(BA$6&gt;$F11,$N11,$N11*(BA$6+1-$D11)/($F$7-$D$7))))))*Conversions!$B$10</f>
        <v>17000</v>
      </c>
      <c r="BB11" s="75">
        <f>IF($B11="No",0,(IF($D11&gt;BB$6,0,IF(BB$6=$F11,$N11,IF(BB$6&gt;$F11,$N11,$N11*(BB$6+1-$D11)/($F$7-$D$7))))))*Conversions!$B$10</f>
        <v>22666.666666666668</v>
      </c>
      <c r="BC11" s="75">
        <f>IF($B11="No",0,(IF($D11&gt;BC$6,0,IF(BC$6=$F11,$N11,IF(BC$6&gt;$F11,$N11,$N11*(BC$6+1-$D11)/($F$7-$D$7))))))*Conversions!$B$10</f>
        <v>28333.333333333332</v>
      </c>
      <c r="BD11" s="75">
        <f>IF($B11="No",0,(IF($D11&gt;BD$6,0,IF(BD$6=$F11,$N11,IF(BD$6&gt;$F11,$N11,$N11*(BD$6+1-$D11)/($F$7-$D$7))))))*Conversions!$B$10</f>
        <v>34000</v>
      </c>
      <c r="BE11" s="75">
        <f>IF($B11="No",0,(IF($D11&gt;BE$6,0,IF(BE$6=$F11,$N11,IF(BE$6&gt;$F11,$N11,$N11*(BE$6+1-$D11)/($F$7-$D$7))))))*Conversions!$B$10</f>
        <v>39666.666666666664</v>
      </c>
      <c r="BF11" s="75">
        <f>IF($B11="No",0,(IF($D11&gt;BF$6,0,IF(BF$6=$F11,$N11,IF(BF$6&gt;$F11,$N11,$N11*(BF$6+1-$D11)/($F$7-$D$7))))))*Conversions!$B$10</f>
        <v>45333.333333333336</v>
      </c>
      <c r="BG11" s="75">
        <f>IF($B11="No",0,(IF($D11&gt;BG$6,0,IF(BG$6=$F11,$N11,IF(BG$6&gt;$F11,$N11,$N11*(BG$6+1-$D11)/($F$7-$D$7))))))*Conversions!$B$10</f>
        <v>51000</v>
      </c>
      <c r="BH11" s="75">
        <f>IF($B11="No",0,(IF($D11&gt;BH$6,0,IF(BH$6=$F11,$N11,IF(BH$6&gt;$F11,$N11,$N11*(BH$6+1-$D11)/($F$7-$D$7))))))*Conversions!$B$10</f>
        <v>56666.666666666664</v>
      </c>
      <c r="BI11" s="75">
        <f>IF($B11="No",0,(IF($D11&gt;BI$6,0,IF(BI$6=$F11,$N11,IF(BI$6&gt;$F11,$N11,$N11*(BI$6+1-$D11)/($F$7-$D$7))))))*Conversions!$B$10</f>
        <v>62333.333333333336</v>
      </c>
      <c r="BJ11" s="75">
        <f>IF($B11="No",0,(IF($D11&gt;BJ$6,0,IF(BJ$6=$F11,$N11,IF(BJ$6&gt;$F11,$N11,$N11*(BJ$6+1-$D11)/($F$7-$D$7))))))*Conversions!$B$10</f>
        <v>68000</v>
      </c>
      <c r="BK11" s="75">
        <f>IF($B11="No",0,(IF($D11&gt;BK$6,0,IF(BK$6=$F11,$N11,IF(BK$6&gt;$F11,$N11,$N11*(BK$6+1-$D11)/($F$7-$D$7))))))*Conversions!$B$10</f>
        <v>51000</v>
      </c>
      <c r="BL11" s="75">
        <f>IF($B11="No",0,(IF($D11&gt;BL$6,0,IF(BL$6=$F11,$N11,IF(BL$6&gt;$F11,$N11,$N11*(BL$6+1-$D11)/($F$7-$D$7))))))*Conversions!$B$10</f>
        <v>51000</v>
      </c>
      <c r="BM11" s="75">
        <f>IF($B11="No",0,(IF($D11&gt;BM$6,0,IF(BM$6=$F11,$N11,IF(BM$6&gt;$F11,$N11,$N11*(BM$6+1-$D11)/($F$7-$D$7))))))*Conversions!$B$10</f>
        <v>51000</v>
      </c>
      <c r="BN11" s="75">
        <f>IF($B11="No",0,(IF($D11&gt;BN$6,0,IF(BN$6=$F11,$N11,IF(BN$6&gt;$F11,$N11,$N11*(BN$6+1-$D11)/($F$7-$D$7))))))*Conversions!$B$10</f>
        <v>51000</v>
      </c>
      <c r="BO11" s="75">
        <f>IF($B11="No",0,(IF($D11&gt;BO$6,0,IF(BO$6=$F11,$N11,IF(BO$6&gt;$F11,$N11,$N11*(BO$6+1-$D11)/($F$7-$D$7))))))*Conversions!$B$10</f>
        <v>51000</v>
      </c>
      <c r="BP11" s="75">
        <f>IF($B11="No",0,(IF($D11&gt;BP$6,0,IF(BP$6=$F11,$N11,IF(BP$6&gt;$F11,$N11,$N11*(BP$6+1-$D11)/($F$7-$D$7))))))*Conversions!$B$10</f>
        <v>51000</v>
      </c>
      <c r="BQ11" s="75">
        <f>IF($B11="No",0,(IF($D11&gt;BQ$6,0,IF(BQ$6=$F11,$N11,IF(BQ$6&gt;$F11,$N11,$N11*(BQ$6+1-$D11)/($F$7-$D$7))))))*Conversions!$B$10</f>
        <v>51000</v>
      </c>
      <c r="BR11" s="75">
        <f>IF($B11="No",0,(IF($D11&gt;BR$6,0,IF(BR$6=$F11,$N11,IF(BR$6&gt;$F11,$N11,$N11*(BR$6+1-$D11)/($F$7-$D$7))))))*Conversions!$B$10</f>
        <v>51000</v>
      </c>
      <c r="BS11" s="75">
        <f>IF($B11="No",0,(IF($D11&gt;BS$6,0,IF(BS$6=$F11,$N11,IF(BS$6&gt;$F11,$N11,$N11*(BS$6+1-$D11)/($F$7-$D$7))))))*Conversions!$B$10</f>
        <v>51000</v>
      </c>
      <c r="BT11" s="75">
        <f>IF($B11="No",0,(IF($D11&gt;BT$6,0,IF(BT$6=$F11,$N11,IF(BT$6&gt;$F11,$N11,$N11*(BT$6+1-$D11)/($F$7-$D$7))))))*Conversions!$B$10</f>
        <v>51000</v>
      </c>
      <c r="BU11" s="75">
        <f>IF($B11="No",0,(IF($D11&gt;BU$6,0,IF(BU$6=$F11,$N11,IF(BU$6&gt;$F11,$N11,$N11*(BU$6+1-$D11)/($F$7-$D$7))))))*Conversions!$B$10</f>
        <v>51000</v>
      </c>
      <c r="BV11" s="75">
        <f>IF($B11="No",0,(IF($D11&gt;BV$6,0,IF(BV$6=$F11,$N11,IF(BV$6&gt;$F11,$N11,$N11*(BV$6+1-$D11)/($F$7-$D$7))))))*Conversions!$B$10</f>
        <v>51000</v>
      </c>
      <c r="BW11" s="75">
        <f>IF($B11="No",0,(IF($D11&gt;BW$6,0,IF(BW$6=$F11,$N11,IF(BW$6&gt;$F11,$N11,$N11*(BW$6+1-$D11)/($F$7-$D$7))))))*Conversions!$B$10</f>
        <v>51000</v>
      </c>
      <c r="BX11" s="75">
        <f>IF($B11="No",0,(IF($D11&gt;BX$6,0,IF(BX$6=$F11,$N11,IF(BX$6&gt;$F11,$N11,$N11*(BX$6+1-$D11)/($F$7-$D$7))))))*Conversions!$B$10</f>
        <v>51000</v>
      </c>
      <c r="BY11" s="75">
        <f>IF($B11="No",0,(IF($D11&gt;BY$6,0,IF(BY$6=$F11,$N11,IF(BY$6&gt;$F11,$N11,$N11*(BY$6+1-$D11)/($F$7-$D$7))))))*Conversions!$B$10</f>
        <v>51000</v>
      </c>
      <c r="BZ11" s="76">
        <f>IF($B11="No",0,(IF($D11&gt;BZ$6,0,IF(BZ$6=$F11,$N11,IF(BZ$6&gt;$F11,$N11,$N11*(BZ$6+1-$D11)/($F$7-$D$7))))))*Conversions!$B$10</f>
        <v>51000</v>
      </c>
      <c r="CA11" s="74">
        <f>(S11*Conversions!J$14+AW11*Conversions!J$15)/Conversions!$B$9</f>
        <v>0</v>
      </c>
      <c r="CB11" s="75">
        <f>(T11*Conversions!K$14+AX11*Conversions!K$15)/Conversions!$B$9</f>
        <v>0</v>
      </c>
      <c r="CC11" s="75">
        <f>(U11*Conversions!L$14+AY11*Conversions!L$15)/Conversions!$B$9</f>
        <v>701.50938967136153</v>
      </c>
      <c r="CD11" s="75">
        <f>(V11*Conversions!M$14+AZ11*Conversions!M$15)/Conversions!$B$9</f>
        <v>1397.5774647887324</v>
      </c>
      <c r="CE11" s="75">
        <f>(W11*Conversions!N$14+BA11*Conversions!N$15)/Conversions!$B$9</f>
        <v>2088.2042253521126</v>
      </c>
      <c r="CF11" s="75">
        <f>(X11*Conversions!O$14+BB11*Conversions!O$15)/Conversions!$B$9</f>
        <v>2753.8009389671356</v>
      </c>
      <c r="CG11" s="75">
        <f>(Y11*Conversions!P$14+BC11*Conversions!P$15)/Conversions!$B$9</f>
        <v>3404.1619718309853</v>
      </c>
      <c r="CH11" s="75">
        <f>(Z11*Conversions!Q$14+BD11*Conversions!Q$15)/Conversions!$B$9</f>
        <v>4039.2873239436617</v>
      </c>
      <c r="CI11" s="75">
        <f>(AA11*Conversions!R$14+BE11*Conversions!R$15)/Conversions!$B$9</f>
        <v>4659.1769953051635</v>
      </c>
      <c r="CJ11" s="75">
        <f>(AB11*Conversions!S$14+BF11*Conversions!S$15)/Conversions!$B$9</f>
        <v>5263.8309859154933</v>
      </c>
      <c r="CK11" s="75">
        <f>(AC11*Conversions!T$14+BG11*Conversions!T$15)/Conversions!$B$9</f>
        <v>5823.8661971830988</v>
      </c>
      <c r="CL11" s="75">
        <f>(AD11*Conversions!U$14+BH11*Conversions!U$15)/Conversions!$B$9</f>
        <v>6362.1361502347409</v>
      </c>
      <c r="CM11" s="75">
        <f>(AE11*Conversions!V$14+BI11*Conversions!V$15)/Conversions!$B$9</f>
        <v>6878.6408450704221</v>
      </c>
      <c r="CN11" s="75">
        <f>(AF11*Conversions!W$14+BJ11*Conversions!W$15)/Conversions!$B$9</f>
        <v>7373.3802816901407</v>
      </c>
      <c r="CO11" s="75">
        <f>(AG11*Conversions!X$14+BK11*Conversions!X$15)/Conversions!$B$9</f>
        <v>5432.0915492957738</v>
      </c>
      <c r="CP11" s="75">
        <f>(AH11*Conversions!Y$14+BL11*Conversions!Y$15)/Conversions!$B$9</f>
        <v>5334.147887323943</v>
      </c>
      <c r="CQ11" s="75">
        <f>(AI11*Conversions!Z$14+BM11*Conversions!Z$15)/Conversions!$B$9</f>
        <v>5236.2042253521122</v>
      </c>
      <c r="CR11" s="75">
        <f>(AJ11*Conversions!AA$14+BN11*Conversions!AA$15)/Conversions!$B$9</f>
        <v>5138.2605633802805</v>
      </c>
      <c r="CS11" s="75">
        <f>(AK11*Conversions!AB$14+BO11*Conversions!AB$15)/Conversions!$B$9</f>
        <v>5040.3169014084497</v>
      </c>
      <c r="CT11" s="75">
        <f>(AL11*Conversions!AC$14+BP11*Conversions!AC$15)/Conversions!$B$9</f>
        <v>4942.373239436618</v>
      </c>
      <c r="CU11" s="75">
        <f>(AM11*Conversions!AD$14+BQ11*Conversions!AD$15)/Conversions!$B$9</f>
        <v>4844.4295774647871</v>
      </c>
      <c r="CV11" s="75">
        <f>(AN11*Conversions!AE$14+BR11*Conversions!AE$15)/Conversions!$B$9</f>
        <v>4746.4859154929554</v>
      </c>
      <c r="CW11" s="75">
        <f>(AO11*Conversions!AF$14+BS11*Conversions!AF$15)/Conversions!$B$9</f>
        <v>4648.5422535211246</v>
      </c>
      <c r="CX11" s="75">
        <f>(AP11*Conversions!AG$14+BT11*Conversions!AG$15)/Conversions!$B$9</f>
        <v>4550.5985915492938</v>
      </c>
      <c r="CY11" s="75">
        <f>(AQ11*Conversions!AH$14+BU11*Conversions!AH$15)/Conversions!$B$9</f>
        <v>4452.6549295774621</v>
      </c>
      <c r="CZ11" s="75">
        <f>(AR11*Conversions!AI$14+BV11*Conversions!AI$15)/Conversions!$B$9</f>
        <v>4354.7112676056313</v>
      </c>
      <c r="DA11" s="75">
        <f>(AS11*Conversions!AJ$14+BW11*Conversions!AJ$15)/Conversions!$B$9</f>
        <v>4256.7676056338005</v>
      </c>
      <c r="DB11" s="75">
        <f>(AT11*Conversions!AK$14+BX11*Conversions!AK$15)/Conversions!$B$9</f>
        <v>4158.8239436619697</v>
      </c>
      <c r="DC11" s="75">
        <f>(AU11*Conversions!AL$14+BY11*Conversions!AL$15)/Conversions!$B$9</f>
        <v>4060.8802816901393</v>
      </c>
      <c r="DD11" s="76">
        <f>(AV11*Conversions!AM$14+BZ11*Conversions!AM$15)/Conversions!$B$9</f>
        <v>3962.9366197183094</v>
      </c>
    </row>
    <row r="12" spans="1:108" ht="15.95">
      <c r="B12" s="25" t="s">
        <v>23</v>
      </c>
      <c r="C12" s="14" t="s">
        <v>232</v>
      </c>
      <c r="D12" s="5">
        <v>2023</v>
      </c>
      <c r="E12" s="14">
        <v>12</v>
      </c>
      <c r="F12" s="14">
        <f t="shared" si="1"/>
        <v>2035</v>
      </c>
      <c r="G12" s="73">
        <v>4</v>
      </c>
      <c r="H12" s="73">
        <v>21</v>
      </c>
      <c r="I12" s="73">
        <v>68</v>
      </c>
      <c r="J12" s="73">
        <v>3.2</v>
      </c>
      <c r="K12" s="73">
        <v>1.4</v>
      </c>
      <c r="L12" s="73">
        <v>3.2</v>
      </c>
      <c r="M12" s="73">
        <v>13.8</v>
      </c>
      <c r="N12" s="73">
        <v>73</v>
      </c>
      <c r="O12" s="73">
        <v>234</v>
      </c>
      <c r="P12" s="73">
        <v>11.2</v>
      </c>
      <c r="Q12" s="73">
        <v>5.0999999999999996</v>
      </c>
      <c r="R12" s="73">
        <v>11.2</v>
      </c>
      <c r="S12" s="74">
        <f t="shared" si="2"/>
        <v>0</v>
      </c>
      <c r="T12" s="75">
        <f t="shared" si="2"/>
        <v>0</v>
      </c>
      <c r="U12" s="75">
        <f t="shared" si="0"/>
        <v>1533333.3333333333</v>
      </c>
      <c r="V12" s="75">
        <f t="shared" si="0"/>
        <v>3066666.6666666665</v>
      </c>
      <c r="W12" s="75">
        <f t="shared" si="0"/>
        <v>4600000</v>
      </c>
      <c r="X12" s="75">
        <f t="shared" si="0"/>
        <v>6133333.333333333</v>
      </c>
      <c r="Y12" s="75">
        <f t="shared" si="0"/>
        <v>7666666.666666667</v>
      </c>
      <c r="Z12" s="75">
        <f t="shared" si="0"/>
        <v>9200000</v>
      </c>
      <c r="AA12" s="75">
        <f t="shared" si="0"/>
        <v>10733333.333333334</v>
      </c>
      <c r="AB12" s="75">
        <f t="shared" si="0"/>
        <v>12266666.666666666</v>
      </c>
      <c r="AC12" s="75">
        <f t="shared" si="0"/>
        <v>13800000</v>
      </c>
      <c r="AD12" s="75">
        <f t="shared" si="0"/>
        <v>15333333.333333334</v>
      </c>
      <c r="AE12" s="75">
        <f t="shared" si="0"/>
        <v>16866666.666666668</v>
      </c>
      <c r="AF12" s="75">
        <f t="shared" si="0"/>
        <v>18400000</v>
      </c>
      <c r="AG12" s="75">
        <f t="shared" si="0"/>
        <v>13800000</v>
      </c>
      <c r="AH12" s="75">
        <f t="shared" si="0"/>
        <v>13800000</v>
      </c>
      <c r="AI12" s="75">
        <f t="shared" si="0"/>
        <v>13800000</v>
      </c>
      <c r="AJ12" s="75">
        <f t="shared" si="0"/>
        <v>13800000</v>
      </c>
      <c r="AK12" s="75">
        <f t="shared" si="0"/>
        <v>13800000</v>
      </c>
      <c r="AL12" s="75">
        <f t="shared" si="0"/>
        <v>13800000</v>
      </c>
      <c r="AM12" s="75">
        <f t="shared" si="0"/>
        <v>13800000</v>
      </c>
      <c r="AN12" s="75">
        <f t="shared" si="0"/>
        <v>13800000</v>
      </c>
      <c r="AO12" s="75">
        <f t="shared" si="0"/>
        <v>13800000</v>
      </c>
      <c r="AP12" s="75">
        <f t="shared" si="0"/>
        <v>13800000</v>
      </c>
      <c r="AQ12" s="75">
        <f t="shared" si="0"/>
        <v>13800000</v>
      </c>
      <c r="AR12" s="75">
        <f t="shared" si="0"/>
        <v>13800000</v>
      </c>
      <c r="AS12" s="75">
        <f t="shared" si="0"/>
        <v>13800000</v>
      </c>
      <c r="AT12" s="75">
        <f t="shared" si="0"/>
        <v>13800000</v>
      </c>
      <c r="AU12" s="75">
        <f t="shared" si="0"/>
        <v>13800000</v>
      </c>
      <c r="AV12" s="76">
        <f t="shared" si="0"/>
        <v>13800000</v>
      </c>
      <c r="AW12" s="74">
        <f>IF($B12="no",0,(IF($D12&gt;AW$6,0,IF(AW$6=$F12,$N12,IF(AW$6&gt;$F12,$N12,$N12*(AW$6+1-$D12)/($F$7-$D$7))))))*Conversions!$B$10</f>
        <v>0</v>
      </c>
      <c r="AX12" s="75">
        <f>IF($B12="No",0,(IF($D12&gt;AX$6,0,IF(AX$6=$F12,$N12,IF(AX$6&gt;$F12,$N12,$N12*(AX$6+1-$D12)/($F$7-$D$7))))))*Conversions!$B$10</f>
        <v>0</v>
      </c>
      <c r="AY12" s="75">
        <f>IF($B12="No",0,(IF($D12&gt;AY$6,0,IF(AY$6=$F12,$N12,IF(AY$6&gt;$F12,$N12,$N12*(AY$6+1-$D12)/($F$7-$D$7))))))*Conversions!$B$10</f>
        <v>8111.1111111111104</v>
      </c>
      <c r="AZ12" s="75">
        <f>IF($B12="No",0,(IF($D12&gt;AZ$6,0,IF(AZ$6=$F12,$N12,IF(AZ$6&gt;$F12,$N12,$N12*(AZ$6+1-$D12)/($F$7-$D$7))))))*Conversions!$B$10</f>
        <v>16222.222222222221</v>
      </c>
      <c r="BA12" s="75">
        <f>IF($B12="No",0,(IF($D12&gt;BA$6,0,IF(BA$6=$F12,$N12,IF(BA$6&gt;$F12,$N12,$N12*(BA$6+1-$D12)/($F$7-$D$7))))))*Conversions!$B$10</f>
        <v>24333.333333333332</v>
      </c>
      <c r="BB12" s="75">
        <f>IF($B12="No",0,(IF($D12&gt;BB$6,0,IF(BB$6=$F12,$N12,IF(BB$6&gt;$F12,$N12,$N12*(BB$6+1-$D12)/($F$7-$D$7))))))*Conversions!$B$10</f>
        <v>32444.444444444442</v>
      </c>
      <c r="BC12" s="75">
        <f>IF($B12="No",0,(IF($D12&gt;BC$6,0,IF(BC$6=$F12,$N12,IF(BC$6&gt;$F12,$N12,$N12*(BC$6+1-$D12)/($F$7-$D$7))))))*Conversions!$B$10</f>
        <v>40555.555555555555</v>
      </c>
      <c r="BD12" s="75">
        <f>IF($B12="No",0,(IF($D12&gt;BD$6,0,IF(BD$6=$F12,$N12,IF(BD$6&gt;$F12,$N12,$N12*(BD$6+1-$D12)/($F$7-$D$7))))))*Conversions!$B$10</f>
        <v>48666.666666666664</v>
      </c>
      <c r="BE12" s="75">
        <f>IF($B12="No",0,(IF($D12&gt;BE$6,0,IF(BE$6=$F12,$N12,IF(BE$6&gt;$F12,$N12,$N12*(BE$6+1-$D12)/($F$7-$D$7))))))*Conversions!$B$10</f>
        <v>56777.777777777781</v>
      </c>
      <c r="BF12" s="75">
        <f>IF($B12="No",0,(IF($D12&gt;BF$6,0,IF(BF$6=$F12,$N12,IF(BF$6&gt;$F12,$N12,$N12*(BF$6+1-$D12)/($F$7-$D$7))))))*Conversions!$B$10</f>
        <v>64888.888888888883</v>
      </c>
      <c r="BG12" s="75">
        <f>IF($B12="No",0,(IF($D12&gt;BG$6,0,IF(BG$6=$F12,$N12,IF(BG$6&gt;$F12,$N12,$N12*(BG$6+1-$D12)/($F$7-$D$7))))))*Conversions!$B$10</f>
        <v>73000</v>
      </c>
      <c r="BH12" s="75">
        <f>IF($B12="No",0,(IF($D12&gt;BH$6,0,IF(BH$6=$F12,$N12,IF(BH$6&gt;$F12,$N12,$N12*(BH$6+1-$D12)/($F$7-$D$7))))))*Conversions!$B$10</f>
        <v>81111.111111111109</v>
      </c>
      <c r="BI12" s="75">
        <f>IF($B12="No",0,(IF($D12&gt;BI$6,0,IF(BI$6=$F12,$N12,IF(BI$6&gt;$F12,$N12,$N12*(BI$6+1-$D12)/($F$7-$D$7))))))*Conversions!$B$10</f>
        <v>89222.222222222234</v>
      </c>
      <c r="BJ12" s="75">
        <f>IF($B12="No",0,(IF($D12&gt;BJ$6,0,IF(BJ$6=$F12,$N12,IF(BJ$6&gt;$F12,$N12,$N12*(BJ$6+1-$D12)/($F$7-$D$7))))))*Conversions!$B$10</f>
        <v>97333.333333333328</v>
      </c>
      <c r="BK12" s="75">
        <f>IF($B12="No",0,(IF($D12&gt;BK$6,0,IF(BK$6=$F12,$N12,IF(BK$6&gt;$F12,$N12,$N12*(BK$6+1-$D12)/($F$7-$D$7))))))*Conversions!$B$10</f>
        <v>73000</v>
      </c>
      <c r="BL12" s="75">
        <f>IF($B12="No",0,(IF($D12&gt;BL$6,0,IF(BL$6=$F12,$N12,IF(BL$6&gt;$F12,$N12,$N12*(BL$6+1-$D12)/($F$7-$D$7))))))*Conversions!$B$10</f>
        <v>73000</v>
      </c>
      <c r="BM12" s="75">
        <f>IF($B12="No",0,(IF($D12&gt;BM$6,0,IF(BM$6=$F12,$N12,IF(BM$6&gt;$F12,$N12,$N12*(BM$6+1-$D12)/($F$7-$D$7))))))*Conversions!$B$10</f>
        <v>73000</v>
      </c>
      <c r="BN12" s="75">
        <f>IF($B12="No",0,(IF($D12&gt;BN$6,0,IF(BN$6=$F12,$N12,IF(BN$6&gt;$F12,$N12,$N12*(BN$6+1-$D12)/($F$7-$D$7))))))*Conversions!$B$10</f>
        <v>73000</v>
      </c>
      <c r="BO12" s="75">
        <f>IF($B12="No",0,(IF($D12&gt;BO$6,0,IF(BO$6=$F12,$N12,IF(BO$6&gt;$F12,$N12,$N12*(BO$6+1-$D12)/($F$7-$D$7))))))*Conversions!$B$10</f>
        <v>73000</v>
      </c>
      <c r="BP12" s="75">
        <f>IF($B12="No",0,(IF($D12&gt;BP$6,0,IF(BP$6=$F12,$N12,IF(BP$6&gt;$F12,$N12,$N12*(BP$6+1-$D12)/($F$7-$D$7))))))*Conversions!$B$10</f>
        <v>73000</v>
      </c>
      <c r="BQ12" s="75">
        <f>IF($B12="No",0,(IF($D12&gt;BQ$6,0,IF(BQ$6=$F12,$N12,IF(BQ$6&gt;$F12,$N12,$N12*(BQ$6+1-$D12)/($F$7-$D$7))))))*Conversions!$B$10</f>
        <v>73000</v>
      </c>
      <c r="BR12" s="75">
        <f>IF($B12="No",0,(IF($D12&gt;BR$6,0,IF(BR$6=$F12,$N12,IF(BR$6&gt;$F12,$N12,$N12*(BR$6+1-$D12)/($F$7-$D$7))))))*Conversions!$B$10</f>
        <v>73000</v>
      </c>
      <c r="BS12" s="75">
        <f>IF($B12="No",0,(IF($D12&gt;BS$6,0,IF(BS$6=$F12,$N12,IF(BS$6&gt;$F12,$N12,$N12*(BS$6+1-$D12)/($F$7-$D$7))))))*Conversions!$B$10</f>
        <v>73000</v>
      </c>
      <c r="BT12" s="75">
        <f>IF($B12="No",0,(IF($D12&gt;BT$6,0,IF(BT$6=$F12,$N12,IF(BT$6&gt;$F12,$N12,$N12*(BT$6+1-$D12)/($F$7-$D$7))))))*Conversions!$B$10</f>
        <v>73000</v>
      </c>
      <c r="BU12" s="75">
        <f>IF($B12="No",0,(IF($D12&gt;BU$6,0,IF(BU$6=$F12,$N12,IF(BU$6&gt;$F12,$N12,$N12*(BU$6+1-$D12)/($F$7-$D$7))))))*Conversions!$B$10</f>
        <v>73000</v>
      </c>
      <c r="BV12" s="75">
        <f>IF($B12="No",0,(IF($D12&gt;BV$6,0,IF(BV$6=$F12,$N12,IF(BV$6&gt;$F12,$N12,$N12*(BV$6+1-$D12)/($F$7-$D$7))))))*Conversions!$B$10</f>
        <v>73000</v>
      </c>
      <c r="BW12" s="75">
        <f>IF($B12="No",0,(IF($D12&gt;BW$6,0,IF(BW$6=$F12,$N12,IF(BW$6&gt;$F12,$N12,$N12*(BW$6+1-$D12)/($F$7-$D$7))))))*Conversions!$B$10</f>
        <v>73000</v>
      </c>
      <c r="BX12" s="75">
        <f>IF($B12="No",0,(IF($D12&gt;BX$6,0,IF(BX$6=$F12,$N12,IF(BX$6&gt;$F12,$N12,$N12*(BX$6+1-$D12)/($F$7-$D$7))))))*Conversions!$B$10</f>
        <v>73000</v>
      </c>
      <c r="BY12" s="75">
        <f>IF($B12="No",0,(IF($D12&gt;BY$6,0,IF(BY$6=$F12,$N12,IF(BY$6&gt;$F12,$N12,$N12*(BY$6+1-$D12)/($F$7-$D$7))))))*Conversions!$B$10</f>
        <v>73000</v>
      </c>
      <c r="BZ12" s="76">
        <f>IF($B12="No",0,(IF($D12&gt;BZ$6,0,IF(BZ$6=$F12,$N12,IF(BZ$6&gt;$F12,$N12,$N12*(BZ$6+1-$D12)/($F$7-$D$7))))))*Conversions!$B$10</f>
        <v>73000</v>
      </c>
      <c r="CA12" s="74">
        <f>(S12*Conversions!J$14+AW12*Conversions!J$15)/Conversions!$B$9</f>
        <v>0</v>
      </c>
      <c r="CB12" s="75">
        <f>(T12*Conversions!K$14+AX12*Conversions!K$15)/Conversions!$B$9</f>
        <v>0</v>
      </c>
      <c r="CC12" s="75">
        <f>(U12*Conversions!L$14+AY12*Conversions!L$15)/Conversions!$B$9</f>
        <v>1370.3122065727696</v>
      </c>
      <c r="CD12" s="75">
        <f>(V12*Conversions!M$14+AZ12*Conversions!M$15)/Conversions!$B$9</f>
        <v>2727.4507042253517</v>
      </c>
      <c r="CE12" s="75">
        <f>(W12*Conversions!N$14+BA12*Conversions!N$15)/Conversions!$B$9</f>
        <v>4071.4154929577462</v>
      </c>
      <c r="CF12" s="75">
        <f>(X12*Conversions!O$14+BB12*Conversions!O$15)/Conversions!$B$9</f>
        <v>5354.7812206572762</v>
      </c>
      <c r="CG12" s="75">
        <f>(Y12*Conversions!P$14+BC12*Conversions!P$15)/Conversions!$B$9</f>
        <v>6601.2605633802805</v>
      </c>
      <c r="CH12" s="75">
        <f>(Z12*Conversions!Q$14+BD12*Conversions!Q$15)/Conversions!$B$9</f>
        <v>7810.853521126759</v>
      </c>
      <c r="CI12" s="75">
        <f>(AA12*Conversions!R$14+BE12*Conversions!R$15)/Conversions!$B$9</f>
        <v>8983.5600938967127</v>
      </c>
      <c r="CJ12" s="75">
        <f>(AB12*Conversions!S$14+BF12*Conversions!S$15)/Conversions!$B$9</f>
        <v>10119.380281690139</v>
      </c>
      <c r="CK12" s="75">
        <f>(AC12*Conversions!T$14+BG12*Conversions!T$15)/Conversions!$B$9</f>
        <v>11147.176056338027</v>
      </c>
      <c r="CL12" s="75">
        <f>(AD12*Conversions!U$14+BH12*Conversions!U$15)/Conversions!$B$9</f>
        <v>12122.276995305163</v>
      </c>
      <c r="CM12" s="75">
        <f>(AE12*Conversions!V$14+BI12*Conversions!V$15)/Conversions!$B$9</f>
        <v>13044.683098591549</v>
      </c>
      <c r="CN12" s="75">
        <f>(AF12*Conversions!W$14+BJ12*Conversions!W$15)/Conversions!$B$9</f>
        <v>13914.394366197181</v>
      </c>
      <c r="CO12" s="75">
        <f>(AG12*Conversions!X$14+BK12*Conversions!X$15)/Conversions!$B$9</f>
        <v>10198.669014084506</v>
      </c>
      <c r="CP12" s="75">
        <f>(AH12*Conversions!Y$14+BL12*Conversions!Y$15)/Conversions!$B$9</f>
        <v>9961.5422535211255</v>
      </c>
      <c r="CQ12" s="75">
        <f>(AI12*Conversions!Z$14+BM12*Conversions!Z$15)/Conversions!$B$9</f>
        <v>9724.4154929577453</v>
      </c>
      <c r="CR12" s="75">
        <f>(AJ12*Conversions!AA$14+BN12*Conversions!AA$15)/Conversions!$B$9</f>
        <v>9487.2887323943633</v>
      </c>
      <c r="CS12" s="75">
        <f>(AK12*Conversions!AB$14+BO12*Conversions!AB$15)/Conversions!$B$9</f>
        <v>9250.161971830983</v>
      </c>
      <c r="CT12" s="75">
        <f>(AL12*Conversions!AC$14+BP12*Conversions!AC$15)/Conversions!$B$9</f>
        <v>9013.035211267601</v>
      </c>
      <c r="CU12" s="75">
        <f>(AM12*Conversions!AD$14+BQ12*Conversions!AD$15)/Conversions!$B$9</f>
        <v>8775.9084507042207</v>
      </c>
      <c r="CV12" s="75">
        <f>(AN12*Conversions!AE$14+BR12*Conversions!AE$15)/Conversions!$B$9</f>
        <v>8538.7816901408423</v>
      </c>
      <c r="CW12" s="75">
        <f>(AO12*Conversions!AF$14+BS12*Conversions!AF$15)/Conversions!$B$9</f>
        <v>8301.6549295774603</v>
      </c>
      <c r="CX12" s="75">
        <f>(AP12*Conversions!AG$14+BT12*Conversions!AG$15)/Conversions!$B$9</f>
        <v>8064.5281690140791</v>
      </c>
      <c r="CY12" s="75">
        <f>(AQ12*Conversions!AH$14+BU12*Conversions!AH$15)/Conversions!$B$9</f>
        <v>7827.4014084506998</v>
      </c>
      <c r="CZ12" s="75">
        <f>(AR12*Conversions!AI$14+BV12*Conversions!AI$15)/Conversions!$B$9</f>
        <v>7590.2746478873196</v>
      </c>
      <c r="DA12" s="75">
        <f>(AS12*Conversions!AJ$14+BW12*Conversions!AJ$15)/Conversions!$B$9</f>
        <v>7353.1478873239394</v>
      </c>
      <c r="DB12" s="75">
        <f>(AT12*Conversions!AK$14+BX12*Conversions!AK$15)/Conversions!$B$9</f>
        <v>7116.0211267605591</v>
      </c>
      <c r="DC12" s="75">
        <f>(AU12*Conversions!AL$14+BY12*Conversions!AL$15)/Conversions!$B$9</f>
        <v>6878.894366197178</v>
      </c>
      <c r="DD12" s="76">
        <f>(AV12*Conversions!AM$14+BZ12*Conversions!AM$15)/Conversions!$B$9</f>
        <v>6641.7676056338023</v>
      </c>
    </row>
    <row r="13" spans="1:108" ht="15.95">
      <c r="B13" s="25" t="s">
        <v>23</v>
      </c>
      <c r="C13" s="14" t="s">
        <v>233</v>
      </c>
      <c r="D13" s="5">
        <v>2023</v>
      </c>
      <c r="E13" s="14">
        <v>5</v>
      </c>
      <c r="F13" s="14">
        <f t="shared" si="1"/>
        <v>2028</v>
      </c>
      <c r="G13" s="73">
        <v>86.9</v>
      </c>
      <c r="H13" s="73">
        <v>0</v>
      </c>
      <c r="I13" s="73">
        <v>0</v>
      </c>
      <c r="J13" s="73">
        <v>48.1</v>
      </c>
      <c r="K13" s="73">
        <v>29.8</v>
      </c>
      <c r="L13" s="73">
        <v>45</v>
      </c>
      <c r="M13" s="73">
        <v>138.69999999999999</v>
      </c>
      <c r="N13" s="73">
        <v>0</v>
      </c>
      <c r="O13" s="73">
        <v>0</v>
      </c>
      <c r="P13" s="73">
        <v>79.099999999999994</v>
      </c>
      <c r="Q13" s="73">
        <v>50.9</v>
      </c>
      <c r="R13" s="73">
        <v>74</v>
      </c>
      <c r="S13" s="74">
        <f t="shared" si="2"/>
        <v>0</v>
      </c>
      <c r="T13" s="75">
        <f t="shared" si="2"/>
        <v>0</v>
      </c>
      <c r="U13" s="75">
        <f t="shared" si="0"/>
        <v>15411111.111111112</v>
      </c>
      <c r="V13" s="75">
        <f t="shared" si="0"/>
        <v>30822222.222222224</v>
      </c>
      <c r="W13" s="75">
        <f t="shared" si="0"/>
        <v>46233333.333333336</v>
      </c>
      <c r="X13" s="75">
        <f t="shared" si="0"/>
        <v>61644444.444444448</v>
      </c>
      <c r="Y13" s="75">
        <f t="shared" si="0"/>
        <v>77055555.555555552</v>
      </c>
      <c r="Z13" s="75">
        <f t="shared" si="0"/>
        <v>138700000</v>
      </c>
      <c r="AA13" s="75">
        <f t="shared" si="0"/>
        <v>138700000</v>
      </c>
      <c r="AB13" s="75">
        <f t="shared" si="0"/>
        <v>138700000</v>
      </c>
      <c r="AC13" s="75">
        <f t="shared" si="0"/>
        <v>138700000</v>
      </c>
      <c r="AD13" s="75">
        <f t="shared" si="0"/>
        <v>138700000</v>
      </c>
      <c r="AE13" s="75">
        <f t="shared" si="0"/>
        <v>138700000</v>
      </c>
      <c r="AF13" s="75">
        <f t="shared" si="0"/>
        <v>138700000</v>
      </c>
      <c r="AG13" s="75">
        <f t="shared" si="0"/>
        <v>138700000</v>
      </c>
      <c r="AH13" s="75">
        <f t="shared" si="0"/>
        <v>138700000</v>
      </c>
      <c r="AI13" s="75">
        <f t="shared" si="0"/>
        <v>138700000</v>
      </c>
      <c r="AJ13" s="75">
        <f t="shared" si="0"/>
        <v>138700000</v>
      </c>
      <c r="AK13" s="75">
        <f t="shared" si="0"/>
        <v>138700000</v>
      </c>
      <c r="AL13" s="75">
        <f t="shared" si="0"/>
        <v>138700000</v>
      </c>
      <c r="AM13" s="75">
        <f t="shared" si="0"/>
        <v>138700000</v>
      </c>
      <c r="AN13" s="75">
        <f t="shared" si="0"/>
        <v>138700000</v>
      </c>
      <c r="AO13" s="75">
        <f t="shared" si="0"/>
        <v>138700000</v>
      </c>
      <c r="AP13" s="75">
        <f t="shared" si="0"/>
        <v>138700000</v>
      </c>
      <c r="AQ13" s="75">
        <f t="shared" si="0"/>
        <v>138700000</v>
      </c>
      <c r="AR13" s="75">
        <f t="shared" si="0"/>
        <v>138700000</v>
      </c>
      <c r="AS13" s="75">
        <f t="shared" si="0"/>
        <v>138700000</v>
      </c>
      <c r="AT13" s="75">
        <f t="shared" si="0"/>
        <v>138700000</v>
      </c>
      <c r="AU13" s="75">
        <f t="shared" si="0"/>
        <v>138700000</v>
      </c>
      <c r="AV13" s="76">
        <f t="shared" si="0"/>
        <v>138700000</v>
      </c>
      <c r="AW13" s="74">
        <f>IF($B13="no",0,(IF($D13&gt;AW$6,0,IF(AW$6=$F13,$N13,IF(AW$6&gt;$F13,$N13,$N13*(AW$6+1-$D13)/($F$7-$D$7))))))*Conversions!$B$10</f>
        <v>0</v>
      </c>
      <c r="AX13" s="75">
        <f>IF($B13="No",0,(IF($D13&gt;AX$6,0,IF(AX$6=$F13,$N13,IF(AX$6&gt;$F13,$N13,$N13*(AX$6+1-$D13)/($F$7-$D$7))))))*Conversions!$B$10</f>
        <v>0</v>
      </c>
      <c r="AY13" s="75">
        <f>IF($B13="No",0,(IF($D13&gt;AY$6,0,IF(AY$6=$F13,$N13,IF(AY$6&gt;$F13,$N13,$N13*(AY$6+1-$D13)/($F$7-$D$7))))))*Conversions!$B$10</f>
        <v>0</v>
      </c>
      <c r="AZ13" s="75">
        <f>IF($B13="No",0,(IF($D13&gt;AZ$6,0,IF(AZ$6=$F13,$N13,IF(AZ$6&gt;$F13,$N13,$N13*(AZ$6+1-$D13)/($F$7-$D$7))))))*Conversions!$B$10</f>
        <v>0</v>
      </c>
      <c r="BA13" s="75">
        <f>IF($B13="No",0,(IF($D13&gt;BA$6,0,IF(BA$6=$F13,$N13,IF(BA$6&gt;$F13,$N13,$N13*(BA$6+1-$D13)/($F$7-$D$7))))))*Conversions!$B$10</f>
        <v>0</v>
      </c>
      <c r="BB13" s="75">
        <f>IF($B13="No",0,(IF($D13&gt;BB$6,0,IF(BB$6=$F13,$N13,IF(BB$6&gt;$F13,$N13,$N13*(BB$6+1-$D13)/($F$7-$D$7))))))*Conversions!$B$10</f>
        <v>0</v>
      </c>
      <c r="BC13" s="75">
        <f>IF($B13="No",0,(IF($D13&gt;BC$6,0,IF(BC$6=$F13,$N13,IF(BC$6&gt;$F13,$N13,$N13*(BC$6+1-$D13)/($F$7-$D$7))))))*Conversions!$B$10</f>
        <v>0</v>
      </c>
      <c r="BD13" s="75">
        <f>IF($B13="No",0,(IF($D13&gt;BD$6,0,IF(BD$6=$F13,$N13,IF(BD$6&gt;$F13,$N13,$N13*(BD$6+1-$D13)/($F$7-$D$7))))))*Conversions!$B$10</f>
        <v>0</v>
      </c>
      <c r="BE13" s="75">
        <f>IF($B13="No",0,(IF($D13&gt;BE$6,0,IF(BE$6=$F13,$N13,IF(BE$6&gt;$F13,$N13,$N13*(BE$6+1-$D13)/($F$7-$D$7))))))*Conversions!$B$10</f>
        <v>0</v>
      </c>
      <c r="BF13" s="75">
        <f>IF($B13="No",0,(IF($D13&gt;BF$6,0,IF(BF$6=$F13,$N13,IF(BF$6&gt;$F13,$N13,$N13*(BF$6+1-$D13)/($F$7-$D$7))))))*Conversions!$B$10</f>
        <v>0</v>
      </c>
      <c r="BG13" s="75">
        <f>IF($B13="No",0,(IF($D13&gt;BG$6,0,IF(BG$6=$F13,$N13,IF(BG$6&gt;$F13,$N13,$N13*(BG$6+1-$D13)/($F$7-$D$7))))))*Conversions!$B$10</f>
        <v>0</v>
      </c>
      <c r="BH13" s="75">
        <f>IF($B13="No",0,(IF($D13&gt;BH$6,0,IF(BH$6=$F13,$N13,IF(BH$6&gt;$F13,$N13,$N13*(BH$6+1-$D13)/($F$7-$D$7))))))*Conversions!$B$10</f>
        <v>0</v>
      </c>
      <c r="BI13" s="75">
        <f>IF($B13="No",0,(IF($D13&gt;BI$6,0,IF(BI$6=$F13,$N13,IF(BI$6&gt;$F13,$N13,$N13*(BI$6+1-$D13)/($F$7-$D$7))))))*Conversions!$B$10</f>
        <v>0</v>
      </c>
      <c r="BJ13" s="75">
        <f>IF($B13="No",0,(IF($D13&gt;BJ$6,0,IF(BJ$6=$F13,$N13,IF(BJ$6&gt;$F13,$N13,$N13*(BJ$6+1-$D13)/($F$7-$D$7))))))*Conversions!$B$10</f>
        <v>0</v>
      </c>
      <c r="BK13" s="75">
        <f>IF($B13="No",0,(IF($D13&gt;BK$6,0,IF(BK$6=$F13,$N13,IF(BK$6&gt;$F13,$N13,$N13*(BK$6+1-$D13)/($F$7-$D$7))))))*Conversions!$B$10</f>
        <v>0</v>
      </c>
      <c r="BL13" s="75">
        <f>IF($B13="No",0,(IF($D13&gt;BL$6,0,IF(BL$6=$F13,$N13,IF(BL$6&gt;$F13,$N13,$N13*(BL$6+1-$D13)/($F$7-$D$7))))))*Conversions!$B$10</f>
        <v>0</v>
      </c>
      <c r="BM13" s="75">
        <f>IF($B13="No",0,(IF($D13&gt;BM$6,0,IF(BM$6=$F13,$N13,IF(BM$6&gt;$F13,$N13,$N13*(BM$6+1-$D13)/($F$7-$D$7))))))*Conversions!$B$10</f>
        <v>0</v>
      </c>
      <c r="BN13" s="75">
        <f>IF($B13="No",0,(IF($D13&gt;BN$6,0,IF(BN$6=$F13,$N13,IF(BN$6&gt;$F13,$N13,$N13*(BN$6+1-$D13)/($F$7-$D$7))))))*Conversions!$B$10</f>
        <v>0</v>
      </c>
      <c r="BO13" s="75">
        <f>IF($B13="No",0,(IF($D13&gt;BO$6,0,IF(BO$6=$F13,$N13,IF(BO$6&gt;$F13,$N13,$N13*(BO$6+1-$D13)/($F$7-$D$7))))))*Conversions!$B$10</f>
        <v>0</v>
      </c>
      <c r="BP13" s="75">
        <f>IF($B13="No",0,(IF($D13&gt;BP$6,0,IF(BP$6=$F13,$N13,IF(BP$6&gt;$F13,$N13,$N13*(BP$6+1-$D13)/($F$7-$D$7))))))*Conversions!$B$10</f>
        <v>0</v>
      </c>
      <c r="BQ13" s="75">
        <f>IF($B13="No",0,(IF($D13&gt;BQ$6,0,IF(BQ$6=$F13,$N13,IF(BQ$6&gt;$F13,$N13,$N13*(BQ$6+1-$D13)/($F$7-$D$7))))))*Conversions!$B$10</f>
        <v>0</v>
      </c>
      <c r="BR13" s="75">
        <f>IF($B13="No",0,(IF($D13&gt;BR$6,0,IF(BR$6=$F13,$N13,IF(BR$6&gt;$F13,$N13,$N13*(BR$6+1-$D13)/($F$7-$D$7))))))*Conversions!$B$10</f>
        <v>0</v>
      </c>
      <c r="BS13" s="75">
        <f>IF($B13="No",0,(IF($D13&gt;BS$6,0,IF(BS$6=$F13,$N13,IF(BS$6&gt;$F13,$N13,$N13*(BS$6+1-$D13)/($F$7-$D$7))))))*Conversions!$B$10</f>
        <v>0</v>
      </c>
      <c r="BT13" s="75">
        <f>IF($B13="No",0,(IF($D13&gt;BT$6,0,IF(BT$6=$F13,$N13,IF(BT$6&gt;$F13,$N13,$N13*(BT$6+1-$D13)/($F$7-$D$7))))))*Conversions!$B$10</f>
        <v>0</v>
      </c>
      <c r="BU13" s="75">
        <f>IF($B13="No",0,(IF($D13&gt;BU$6,0,IF(BU$6=$F13,$N13,IF(BU$6&gt;$F13,$N13,$N13*(BU$6+1-$D13)/($F$7-$D$7))))))*Conversions!$B$10</f>
        <v>0</v>
      </c>
      <c r="BV13" s="75">
        <f>IF($B13="No",0,(IF($D13&gt;BV$6,0,IF(BV$6=$F13,$N13,IF(BV$6&gt;$F13,$N13,$N13*(BV$6+1-$D13)/($F$7-$D$7))))))*Conversions!$B$10</f>
        <v>0</v>
      </c>
      <c r="BW13" s="75">
        <f>IF($B13="No",0,(IF($D13&gt;BW$6,0,IF(BW$6=$F13,$N13,IF(BW$6&gt;$F13,$N13,$N13*(BW$6+1-$D13)/($F$7-$D$7))))))*Conversions!$B$10</f>
        <v>0</v>
      </c>
      <c r="BX13" s="75">
        <f>IF($B13="No",0,(IF($D13&gt;BX$6,0,IF(BX$6=$F13,$N13,IF(BX$6&gt;$F13,$N13,$N13*(BX$6+1-$D13)/($F$7-$D$7))))))*Conversions!$B$10</f>
        <v>0</v>
      </c>
      <c r="BY13" s="75">
        <f>IF($B13="No",0,(IF($D13&gt;BY$6,0,IF(BY$6=$F13,$N13,IF(BY$6&gt;$F13,$N13,$N13*(BY$6+1-$D13)/($F$7-$D$7))))))*Conversions!$B$10</f>
        <v>0</v>
      </c>
      <c r="BZ13" s="76">
        <f>IF($B13="No",0,(IF($D13&gt;BZ$6,0,IF(BZ$6=$F13,$N13,IF(BZ$6&gt;$F13,$N13,$N13*(BZ$6+1-$D13)/($F$7-$D$7))))))*Conversions!$B$10</f>
        <v>0</v>
      </c>
      <c r="CA13" s="74">
        <f>(S13*Conversions!J$14+AW13*Conversions!J$15)/Conversions!$B$9</f>
        <v>0</v>
      </c>
      <c r="CB13" s="75">
        <f>(T13*Conversions!K$14+AX13*Conversions!K$15)/Conversions!$B$9</f>
        <v>0</v>
      </c>
      <c r="CC13" s="75">
        <f>(U13*Conversions!L$14+AY13*Conversions!L$15)/Conversions!$B$9</f>
        <v>9003.5618153364612</v>
      </c>
      <c r="CD13" s="75">
        <f>(V13*Conversions!M$14+AZ13*Conversions!M$15)/Conversions!$B$9</f>
        <v>17874.718309859152</v>
      </c>
      <c r="CE13" s="75">
        <f>(W13*Conversions!N$14+BA13*Conversions!N$15)/Conversions!$B$9</f>
        <v>26613.469483568071</v>
      </c>
      <c r="CF13" s="75">
        <f>(X13*Conversions!O$14+BB13*Conversions!O$15)/Conversions!$B$9</f>
        <v>34743.156181533639</v>
      </c>
      <c r="CG13" s="75">
        <f>(Y13*Conversions!P$14+BC13*Conversions!P$15)/Conversions!$B$9</f>
        <v>42502.107981220644</v>
      </c>
      <c r="CH13" s="75">
        <f>(Z13*Conversions!Q$14+BD13*Conversions!Q$15)/Conversions!$B$9</f>
        <v>74835.487323943642</v>
      </c>
      <c r="CI13" s="75">
        <f>(AA13*Conversions!R$14+BE13*Conversions!R$15)/Conversions!$B$9</f>
        <v>73167.180281690104</v>
      </c>
      <c r="CJ13" s="75">
        <f>(AB13*Conversions!S$14+BF13*Conversions!S$15)/Conversions!$B$9</f>
        <v>71498.873239436609</v>
      </c>
      <c r="CK13" s="75">
        <f>(AC13*Conversions!T$14+BG13*Conversions!T$15)/Conversions!$B$9</f>
        <v>69115.577464788716</v>
      </c>
      <c r="CL13" s="75">
        <f>(AD13*Conversions!U$14+BH13*Conversions!U$15)/Conversions!$B$9</f>
        <v>66732.281690140837</v>
      </c>
      <c r="CM13" s="75">
        <f>(AE13*Conversions!V$14+BI13*Conversions!V$15)/Conversions!$B$9</f>
        <v>64348.985915492944</v>
      </c>
      <c r="CN13" s="75">
        <f>(AF13*Conversions!W$14+BJ13*Conversions!W$15)/Conversions!$B$9</f>
        <v>61965.69014084505</v>
      </c>
      <c r="CO13" s="75">
        <f>(AG13*Conversions!X$14+BK13*Conversions!X$15)/Conversions!$B$9</f>
        <v>59582.394366197172</v>
      </c>
      <c r="CP13" s="75">
        <f>(AH13*Conversions!Y$14+BL13*Conversions!Y$15)/Conversions!$B$9</f>
        <v>57199.098591549278</v>
      </c>
      <c r="CQ13" s="75">
        <f>(AI13*Conversions!Z$14+BM13*Conversions!Z$15)/Conversions!$B$9</f>
        <v>54815.802816901385</v>
      </c>
      <c r="CR13" s="75">
        <f>(AJ13*Conversions!AA$14+BN13*Conversions!AA$15)/Conversions!$B$9</f>
        <v>52432.507042253492</v>
      </c>
      <c r="CS13" s="75">
        <f>(AK13*Conversions!AB$14+BO13*Conversions!AB$15)/Conversions!$B$9</f>
        <v>50049.211267605606</v>
      </c>
      <c r="CT13" s="75">
        <f>(AL13*Conversions!AC$14+BP13*Conversions!AC$15)/Conversions!$B$9</f>
        <v>47665.915492957713</v>
      </c>
      <c r="CU13" s="75">
        <f>(AM13*Conversions!AD$14+BQ13*Conversions!AD$15)/Conversions!$B$9</f>
        <v>45282.619718309827</v>
      </c>
      <c r="CV13" s="75">
        <f>(AN13*Conversions!AE$14+BR13*Conversions!AE$15)/Conversions!$B$9</f>
        <v>42899.323943661933</v>
      </c>
      <c r="CW13" s="75">
        <f>(AO13*Conversions!AF$14+BS13*Conversions!AF$15)/Conversions!$B$9</f>
        <v>40516.028169014047</v>
      </c>
      <c r="CX13" s="75">
        <f>(AP13*Conversions!AG$14+BT13*Conversions!AG$15)/Conversions!$B$9</f>
        <v>38132.732394366154</v>
      </c>
      <c r="CY13" s="75">
        <f>(AQ13*Conversions!AH$14+BU13*Conversions!AH$15)/Conversions!$B$9</f>
        <v>35749.436619718261</v>
      </c>
      <c r="CZ13" s="75">
        <f>(AR13*Conversions!AI$14+BV13*Conversions!AI$15)/Conversions!$B$9</f>
        <v>33366.140845070375</v>
      </c>
      <c r="DA13" s="75">
        <f>(AS13*Conversions!AJ$14+BW13*Conversions!AJ$15)/Conversions!$B$9</f>
        <v>30982.845070422489</v>
      </c>
      <c r="DB13" s="75">
        <f>(AT13*Conversions!AK$14+BX13*Conversions!AK$15)/Conversions!$B$9</f>
        <v>28599.549295774603</v>
      </c>
      <c r="DC13" s="75">
        <f>(AU13*Conversions!AL$14+BY13*Conversions!AL$15)/Conversions!$B$9</f>
        <v>26216.253521126717</v>
      </c>
      <c r="DD13" s="76">
        <f>(AV13*Conversions!AM$14+BZ13*Conversions!AM$15)/Conversions!$B$9</f>
        <v>23832.957746478867</v>
      </c>
    </row>
    <row r="14" spans="1:108" ht="15.95">
      <c r="B14" s="25" t="s">
        <v>23</v>
      </c>
      <c r="C14" s="14" t="s">
        <v>234</v>
      </c>
      <c r="D14" s="5">
        <v>2023</v>
      </c>
      <c r="E14" s="14">
        <v>16</v>
      </c>
      <c r="F14" s="14">
        <f t="shared" si="1"/>
        <v>2039</v>
      </c>
      <c r="G14" s="73">
        <v>1.9</v>
      </c>
      <c r="H14" s="73">
        <v>0</v>
      </c>
      <c r="I14" s="73">
        <v>0</v>
      </c>
      <c r="J14" s="73">
        <v>1</v>
      </c>
      <c r="K14" s="73">
        <v>0.6</v>
      </c>
      <c r="L14" s="73">
        <v>1</v>
      </c>
      <c r="M14" s="73">
        <v>23.2</v>
      </c>
      <c r="N14" s="73">
        <v>0</v>
      </c>
      <c r="O14" s="73">
        <v>0</v>
      </c>
      <c r="P14" s="73">
        <v>13.2</v>
      </c>
      <c r="Q14" s="73">
        <v>8.5</v>
      </c>
      <c r="R14" s="73">
        <v>12.4</v>
      </c>
      <c r="S14" s="74">
        <f t="shared" si="2"/>
        <v>0</v>
      </c>
      <c r="T14" s="75">
        <f t="shared" si="2"/>
        <v>0</v>
      </c>
      <c r="U14" s="75">
        <f t="shared" si="0"/>
        <v>2577777.777777778</v>
      </c>
      <c r="V14" s="75">
        <f t="shared" si="0"/>
        <v>5155555.555555556</v>
      </c>
      <c r="W14" s="75">
        <f t="shared" si="0"/>
        <v>7733333.333333333</v>
      </c>
      <c r="X14" s="75">
        <f t="shared" si="0"/>
        <v>10311111.111111112</v>
      </c>
      <c r="Y14" s="75">
        <f t="shared" si="0"/>
        <v>12888888.888888888</v>
      </c>
      <c r="Z14" s="75">
        <f t="shared" si="0"/>
        <v>15466666.666666666</v>
      </c>
      <c r="AA14" s="75">
        <f t="shared" si="0"/>
        <v>18044444.444444444</v>
      </c>
      <c r="AB14" s="75">
        <f t="shared" si="0"/>
        <v>20622222.222222224</v>
      </c>
      <c r="AC14" s="75">
        <f t="shared" si="0"/>
        <v>23200000</v>
      </c>
      <c r="AD14" s="75">
        <f t="shared" si="0"/>
        <v>25777777.777777776</v>
      </c>
      <c r="AE14" s="75">
        <f t="shared" si="0"/>
        <v>28355555.555555556</v>
      </c>
      <c r="AF14" s="75">
        <f t="shared" si="0"/>
        <v>30933333.333333332</v>
      </c>
      <c r="AG14" s="75">
        <f t="shared" si="0"/>
        <v>33511111.111111112</v>
      </c>
      <c r="AH14" s="75">
        <f t="shared" si="0"/>
        <v>36088888.888888888</v>
      </c>
      <c r="AI14" s="75">
        <f t="shared" si="0"/>
        <v>38666666.666666664</v>
      </c>
      <c r="AJ14" s="75">
        <f t="shared" si="0"/>
        <v>41244444.444444448</v>
      </c>
      <c r="AK14" s="75">
        <f t="shared" si="0"/>
        <v>23200000</v>
      </c>
      <c r="AL14" s="75">
        <f t="shared" si="0"/>
        <v>23200000</v>
      </c>
      <c r="AM14" s="75">
        <f t="shared" si="0"/>
        <v>23200000</v>
      </c>
      <c r="AN14" s="75">
        <f t="shared" si="0"/>
        <v>23200000</v>
      </c>
      <c r="AO14" s="75">
        <f t="shared" si="0"/>
        <v>23200000</v>
      </c>
      <c r="AP14" s="75">
        <f t="shared" si="0"/>
        <v>23200000</v>
      </c>
      <c r="AQ14" s="75">
        <f t="shared" si="0"/>
        <v>23200000</v>
      </c>
      <c r="AR14" s="75">
        <f t="shared" si="0"/>
        <v>23200000</v>
      </c>
      <c r="AS14" s="75">
        <f t="shared" si="0"/>
        <v>23200000</v>
      </c>
      <c r="AT14" s="75">
        <f t="shared" si="0"/>
        <v>23200000</v>
      </c>
      <c r="AU14" s="75">
        <f t="shared" si="0"/>
        <v>23200000</v>
      </c>
      <c r="AV14" s="76">
        <f t="shared" si="0"/>
        <v>23200000</v>
      </c>
      <c r="AW14" s="74">
        <f>IF($B14="no",0,(IF($D14&gt;AW$6,0,IF(AW$6=$F14,$N14,IF(AW$6&gt;$F14,$N14,$N14*(AW$6+1-$D14)/($F$7-$D$7))))))*Conversions!$B$10</f>
        <v>0</v>
      </c>
      <c r="AX14" s="75">
        <f>IF($B14="No",0,(IF($D14&gt;AX$6,0,IF(AX$6=$F14,$N14,IF(AX$6&gt;$F14,$N14,$N14*(AX$6+1-$D14)/($F$7-$D$7))))))*Conversions!$B$10</f>
        <v>0</v>
      </c>
      <c r="AY14" s="75">
        <f>IF($B14="No",0,(IF($D14&gt;AY$6,0,IF(AY$6=$F14,$N14,IF(AY$6&gt;$F14,$N14,$N14*(AY$6+1-$D14)/($F$7-$D$7))))))*Conversions!$B$10</f>
        <v>0</v>
      </c>
      <c r="AZ14" s="75">
        <f>IF($B14="No",0,(IF($D14&gt;AZ$6,0,IF(AZ$6=$F14,$N14,IF(AZ$6&gt;$F14,$N14,$N14*(AZ$6+1-$D14)/($F$7-$D$7))))))*Conversions!$B$10</f>
        <v>0</v>
      </c>
      <c r="BA14" s="75">
        <f>IF($B14="No",0,(IF($D14&gt;BA$6,0,IF(BA$6=$F14,$N14,IF(BA$6&gt;$F14,$N14,$N14*(BA$6+1-$D14)/($F$7-$D$7))))))*Conversions!$B$10</f>
        <v>0</v>
      </c>
      <c r="BB14" s="75">
        <f>IF($B14="No",0,(IF($D14&gt;BB$6,0,IF(BB$6=$F14,$N14,IF(BB$6&gt;$F14,$N14,$N14*(BB$6+1-$D14)/($F$7-$D$7))))))*Conversions!$B$10</f>
        <v>0</v>
      </c>
      <c r="BC14" s="75">
        <f>IF($B14="No",0,(IF($D14&gt;BC$6,0,IF(BC$6=$F14,$N14,IF(BC$6&gt;$F14,$N14,$N14*(BC$6+1-$D14)/($F$7-$D$7))))))*Conversions!$B$10</f>
        <v>0</v>
      </c>
      <c r="BD14" s="75">
        <f>IF($B14="No",0,(IF($D14&gt;BD$6,0,IF(BD$6=$F14,$N14,IF(BD$6&gt;$F14,$N14,$N14*(BD$6+1-$D14)/($F$7-$D$7))))))*Conversions!$B$10</f>
        <v>0</v>
      </c>
      <c r="BE14" s="75">
        <f>IF($B14="No",0,(IF($D14&gt;BE$6,0,IF(BE$6=$F14,$N14,IF(BE$6&gt;$F14,$N14,$N14*(BE$6+1-$D14)/($F$7-$D$7))))))*Conversions!$B$10</f>
        <v>0</v>
      </c>
      <c r="BF14" s="75">
        <f>IF($B14="No",0,(IF($D14&gt;BF$6,0,IF(BF$6=$F14,$N14,IF(BF$6&gt;$F14,$N14,$N14*(BF$6+1-$D14)/($F$7-$D$7))))))*Conversions!$B$10</f>
        <v>0</v>
      </c>
      <c r="BG14" s="75">
        <f>IF($B14="No",0,(IF($D14&gt;BG$6,0,IF(BG$6=$F14,$N14,IF(BG$6&gt;$F14,$N14,$N14*(BG$6+1-$D14)/($F$7-$D$7))))))*Conversions!$B$10</f>
        <v>0</v>
      </c>
      <c r="BH14" s="75">
        <f>IF($B14="No",0,(IF($D14&gt;BH$6,0,IF(BH$6=$F14,$N14,IF(BH$6&gt;$F14,$N14,$N14*(BH$6+1-$D14)/($F$7-$D$7))))))*Conversions!$B$10</f>
        <v>0</v>
      </c>
      <c r="BI14" s="75">
        <f>IF($B14="No",0,(IF($D14&gt;BI$6,0,IF(BI$6=$F14,$N14,IF(BI$6&gt;$F14,$N14,$N14*(BI$6+1-$D14)/($F$7-$D$7))))))*Conversions!$B$10</f>
        <v>0</v>
      </c>
      <c r="BJ14" s="75">
        <f>IF($B14="No",0,(IF($D14&gt;BJ$6,0,IF(BJ$6=$F14,$N14,IF(BJ$6&gt;$F14,$N14,$N14*(BJ$6+1-$D14)/($F$7-$D$7))))))*Conversions!$B$10</f>
        <v>0</v>
      </c>
      <c r="BK14" s="75">
        <f>IF($B14="No",0,(IF($D14&gt;BK$6,0,IF(BK$6=$F14,$N14,IF(BK$6&gt;$F14,$N14,$N14*(BK$6+1-$D14)/($F$7-$D$7))))))*Conversions!$B$10</f>
        <v>0</v>
      </c>
      <c r="BL14" s="75">
        <f>IF($B14="No",0,(IF($D14&gt;BL$6,0,IF(BL$6=$F14,$N14,IF(BL$6&gt;$F14,$N14,$N14*(BL$6+1-$D14)/($F$7-$D$7))))))*Conversions!$B$10</f>
        <v>0</v>
      </c>
      <c r="BM14" s="75">
        <f>IF($B14="No",0,(IF($D14&gt;BM$6,0,IF(BM$6=$F14,$N14,IF(BM$6&gt;$F14,$N14,$N14*(BM$6+1-$D14)/($F$7-$D$7))))))*Conversions!$B$10</f>
        <v>0</v>
      </c>
      <c r="BN14" s="75">
        <f>IF($B14="No",0,(IF($D14&gt;BN$6,0,IF(BN$6=$F14,$N14,IF(BN$6&gt;$F14,$N14,$N14*(BN$6+1-$D14)/($F$7-$D$7))))))*Conversions!$B$10</f>
        <v>0</v>
      </c>
      <c r="BO14" s="75">
        <f>IF($B14="No",0,(IF($D14&gt;BO$6,0,IF(BO$6=$F14,$N14,IF(BO$6&gt;$F14,$N14,$N14*(BO$6+1-$D14)/($F$7-$D$7))))))*Conversions!$B$10</f>
        <v>0</v>
      </c>
      <c r="BP14" s="75">
        <f>IF($B14="No",0,(IF($D14&gt;BP$6,0,IF(BP$6=$F14,$N14,IF(BP$6&gt;$F14,$N14,$N14*(BP$6+1-$D14)/($F$7-$D$7))))))*Conversions!$B$10</f>
        <v>0</v>
      </c>
      <c r="BQ14" s="75">
        <f>IF($B14="No",0,(IF($D14&gt;BQ$6,0,IF(BQ$6=$F14,$N14,IF(BQ$6&gt;$F14,$N14,$N14*(BQ$6+1-$D14)/($F$7-$D$7))))))*Conversions!$B$10</f>
        <v>0</v>
      </c>
      <c r="BR14" s="75">
        <f>IF($B14="No",0,(IF($D14&gt;BR$6,0,IF(BR$6=$F14,$N14,IF(BR$6&gt;$F14,$N14,$N14*(BR$6+1-$D14)/($F$7-$D$7))))))*Conversions!$B$10</f>
        <v>0</v>
      </c>
      <c r="BS14" s="75">
        <f>IF($B14="No",0,(IF($D14&gt;BS$6,0,IF(BS$6=$F14,$N14,IF(BS$6&gt;$F14,$N14,$N14*(BS$6+1-$D14)/($F$7-$D$7))))))*Conversions!$B$10</f>
        <v>0</v>
      </c>
      <c r="BT14" s="75">
        <f>IF($B14="No",0,(IF($D14&gt;BT$6,0,IF(BT$6=$F14,$N14,IF(BT$6&gt;$F14,$N14,$N14*(BT$6+1-$D14)/($F$7-$D$7))))))*Conversions!$B$10</f>
        <v>0</v>
      </c>
      <c r="BU14" s="75">
        <f>IF($B14="No",0,(IF($D14&gt;BU$6,0,IF(BU$6=$F14,$N14,IF(BU$6&gt;$F14,$N14,$N14*(BU$6+1-$D14)/($F$7-$D$7))))))*Conversions!$B$10</f>
        <v>0</v>
      </c>
      <c r="BV14" s="75">
        <f>IF($B14="No",0,(IF($D14&gt;BV$6,0,IF(BV$6=$F14,$N14,IF(BV$6&gt;$F14,$N14,$N14*(BV$6+1-$D14)/($F$7-$D$7))))))*Conversions!$B$10</f>
        <v>0</v>
      </c>
      <c r="BW14" s="75">
        <f>IF($B14="No",0,(IF($D14&gt;BW$6,0,IF(BW$6=$F14,$N14,IF(BW$6&gt;$F14,$N14,$N14*(BW$6+1-$D14)/($F$7-$D$7))))))*Conversions!$B$10</f>
        <v>0</v>
      </c>
      <c r="BX14" s="75">
        <f>IF($B14="No",0,(IF($D14&gt;BX$6,0,IF(BX$6=$F14,$N14,IF(BX$6&gt;$F14,$N14,$N14*(BX$6+1-$D14)/($F$7-$D$7))))))*Conversions!$B$10</f>
        <v>0</v>
      </c>
      <c r="BY14" s="75">
        <f>IF($B14="No",0,(IF($D14&gt;BY$6,0,IF(BY$6=$F14,$N14,IF(BY$6&gt;$F14,$N14,$N14*(BY$6+1-$D14)/($F$7-$D$7))))))*Conversions!$B$10</f>
        <v>0</v>
      </c>
      <c r="BZ14" s="76">
        <f>IF($B14="No",0,(IF($D14&gt;BZ$6,0,IF(BZ$6=$F14,$N14,IF(BZ$6&gt;$F14,$N14,$N14*(BZ$6+1-$D14)/($F$7-$D$7))))))*Conversions!$B$10</f>
        <v>0</v>
      </c>
      <c r="CA14" s="74">
        <f>(S14*Conversions!J$14+AW14*Conversions!J$15)/Conversions!$B$9</f>
        <v>0</v>
      </c>
      <c r="CB14" s="75">
        <f>(T14*Conversions!K$14+AX14*Conversions!K$15)/Conversions!$B$9</f>
        <v>0</v>
      </c>
      <c r="CC14" s="75">
        <f>(U14*Conversions!L$14+AY14*Conversions!L$15)/Conversions!$B$9</f>
        <v>1506.0031298904537</v>
      </c>
      <c r="CD14" s="75">
        <f>(V14*Conversions!M$14+AZ14*Conversions!M$15)/Conversions!$B$9</f>
        <v>2989.8591549295775</v>
      </c>
      <c r="CE14" s="75">
        <f>(W14*Conversions!N$14+BA14*Conversions!N$15)/Conversions!$B$9</f>
        <v>4451.5680751173704</v>
      </c>
      <c r="CF14" s="75">
        <f>(X14*Conversions!O$14+BB14*Conversions!O$15)/Conversions!$B$9</f>
        <v>5811.4003129890452</v>
      </c>
      <c r="CG14" s="75">
        <f>(Y14*Conversions!P$14+BC14*Conversions!P$15)/Conversions!$B$9</f>
        <v>7109.2206572769937</v>
      </c>
      <c r="CH14" s="75">
        <f>(Z14*Conversions!Q$14+BD14*Conversions!Q$15)/Conversions!$B$9</f>
        <v>8345.0291079812177</v>
      </c>
      <c r="CI14" s="75">
        <f>(AA14*Conversions!R$14+BE14*Conversions!R$15)/Conversions!$B$9</f>
        <v>9518.8256651017182</v>
      </c>
      <c r="CJ14" s="75">
        <f>(AB14*Conversions!S$14+BF14*Conversions!S$15)/Conversions!$B$9</f>
        <v>10630.610328638497</v>
      </c>
      <c r="CK14" s="75">
        <f>(AC14*Conversions!T$14+BG14*Conversions!T$15)/Conversions!$B$9</f>
        <v>11560.788732394365</v>
      </c>
      <c r="CL14" s="75">
        <f>(AD14*Conversions!U$14+BH14*Conversions!U$15)/Conversions!$B$9</f>
        <v>12402.378716744912</v>
      </c>
      <c r="CM14" s="75">
        <f>(AE14*Conversions!V$14+BI14*Conversions!V$15)/Conversions!$B$9</f>
        <v>13155.380281690139</v>
      </c>
      <c r="CN14" s="75">
        <f>(AF14*Conversions!W$14+BJ14*Conversions!W$15)/Conversions!$B$9</f>
        <v>13819.793427230043</v>
      </c>
      <c r="CO14" s="75">
        <f>(AG14*Conversions!X$14+BK14*Conversions!X$15)/Conversions!$B$9</f>
        <v>14395.618153364629</v>
      </c>
      <c r="CP14" s="75">
        <f>(AH14*Conversions!Y$14+BL14*Conversions!Y$15)/Conversions!$B$9</f>
        <v>14882.854460093891</v>
      </c>
      <c r="CQ14" s="75">
        <f>(AI14*Conversions!Z$14+BM14*Conversions!Z$15)/Conversions!$B$9</f>
        <v>15281.502347417832</v>
      </c>
      <c r="CR14" s="75">
        <f>(AJ14*Conversions!AA$14+BN14*Conversions!AA$15)/Conversions!$B$9</f>
        <v>15591.561815336456</v>
      </c>
      <c r="CS14" s="75">
        <f>(AK14*Conversions!AB$14+BO14*Conversions!AB$15)/Conversions!$B$9</f>
        <v>8371.605633802812</v>
      </c>
      <c r="CT14" s="75">
        <f>(AL14*Conversions!AC$14+BP14*Conversions!AC$15)/Conversions!$B$9</f>
        <v>7972.9577464788681</v>
      </c>
      <c r="CU14" s="75">
        <f>(AM14*Conversions!AD$14+BQ14*Conversions!AD$15)/Conversions!$B$9</f>
        <v>7574.3098591549242</v>
      </c>
      <c r="CV14" s="75">
        <f>(AN14*Conversions!AE$14+BR14*Conversions!AE$15)/Conversions!$B$9</f>
        <v>7175.6619718309794</v>
      </c>
      <c r="CW14" s="75">
        <f>(AO14*Conversions!AF$14+BS14*Conversions!AF$15)/Conversions!$B$9</f>
        <v>6777.0140845070355</v>
      </c>
      <c r="CX14" s="75">
        <f>(AP14*Conversions!AG$14+BT14*Conversions!AG$15)/Conversions!$B$9</f>
        <v>6378.3661971830916</v>
      </c>
      <c r="CY14" s="75">
        <f>(AQ14*Conversions!AH$14+BU14*Conversions!AH$15)/Conversions!$B$9</f>
        <v>5979.7183098591477</v>
      </c>
      <c r="CZ14" s="75">
        <f>(AR14*Conversions!AI$14+BV14*Conversions!AI$15)/Conversions!$B$9</f>
        <v>5581.0704225352038</v>
      </c>
      <c r="DA14" s="75">
        <f>(AS14*Conversions!AJ$14+BW14*Conversions!AJ$15)/Conversions!$B$9</f>
        <v>5182.4225352112599</v>
      </c>
      <c r="DB14" s="75">
        <f>(AT14*Conversions!AK$14+BX14*Conversions!AK$15)/Conversions!$B$9</f>
        <v>4783.7746478873169</v>
      </c>
      <c r="DC14" s="75">
        <f>(AU14*Conversions!AL$14+BY14*Conversions!AL$15)/Conversions!$B$9</f>
        <v>4385.126760563373</v>
      </c>
      <c r="DD14" s="76">
        <f>(AV14*Conversions!AM$14+BZ14*Conversions!AM$15)/Conversions!$B$9</f>
        <v>3986.4788732394359</v>
      </c>
    </row>
    <row r="15" spans="1:108" ht="15.95">
      <c r="B15" s="25" t="s">
        <v>23</v>
      </c>
      <c r="C15" s="14" t="s">
        <v>235</v>
      </c>
      <c r="D15" s="5">
        <v>2023</v>
      </c>
      <c r="E15" s="14">
        <v>10</v>
      </c>
      <c r="F15" s="14">
        <f t="shared" si="1"/>
        <v>2033</v>
      </c>
      <c r="G15" s="73">
        <v>31.9</v>
      </c>
      <c r="H15" s="73">
        <v>312</v>
      </c>
      <c r="I15" s="73">
        <v>1120</v>
      </c>
      <c r="J15" s="73">
        <v>31.9</v>
      </c>
      <c r="K15" s="73">
        <v>10.9</v>
      </c>
      <c r="L15" s="73">
        <v>33.299999999999997</v>
      </c>
      <c r="M15" s="73">
        <v>91.3</v>
      </c>
      <c r="N15" s="73">
        <v>874</v>
      </c>
      <c r="O15" s="73">
        <v>3160</v>
      </c>
      <c r="P15" s="73">
        <v>91.8</v>
      </c>
      <c r="Q15" s="73">
        <v>33.5</v>
      </c>
      <c r="R15" s="73">
        <v>95.1</v>
      </c>
      <c r="S15" s="74">
        <f t="shared" si="2"/>
        <v>0</v>
      </c>
      <c r="T15" s="75">
        <f t="shared" si="2"/>
        <v>0</v>
      </c>
      <c r="U15" s="75">
        <f t="shared" si="0"/>
        <v>10144444.444444444</v>
      </c>
      <c r="V15" s="75">
        <f t="shared" si="0"/>
        <v>20288888.888888888</v>
      </c>
      <c r="W15" s="75">
        <f t="shared" si="0"/>
        <v>30433333.333333332</v>
      </c>
      <c r="X15" s="75">
        <f t="shared" si="0"/>
        <v>40577777.777777776</v>
      </c>
      <c r="Y15" s="75">
        <f t="shared" si="0"/>
        <v>50722222.222222224</v>
      </c>
      <c r="Z15" s="75">
        <f t="shared" si="0"/>
        <v>60866666.666666664</v>
      </c>
      <c r="AA15" s="75">
        <f t="shared" si="0"/>
        <v>71011111.111111104</v>
      </c>
      <c r="AB15" s="75">
        <f t="shared" si="0"/>
        <v>81155555.555555552</v>
      </c>
      <c r="AC15" s="75">
        <f t="shared" si="0"/>
        <v>91300000</v>
      </c>
      <c r="AD15" s="75">
        <f t="shared" si="0"/>
        <v>101444444.44444445</v>
      </c>
      <c r="AE15" s="75">
        <f t="shared" si="0"/>
        <v>91300000</v>
      </c>
      <c r="AF15" s="75">
        <f t="shared" si="0"/>
        <v>91300000</v>
      </c>
      <c r="AG15" s="75">
        <f t="shared" si="0"/>
        <v>91300000</v>
      </c>
      <c r="AH15" s="75">
        <f t="shared" si="0"/>
        <v>91300000</v>
      </c>
      <c r="AI15" s="75">
        <f t="shared" si="0"/>
        <v>91300000</v>
      </c>
      <c r="AJ15" s="75">
        <f t="shared" si="0"/>
        <v>91300000</v>
      </c>
      <c r="AK15" s="75">
        <f t="shared" si="0"/>
        <v>91300000</v>
      </c>
      <c r="AL15" s="75">
        <f t="shared" si="0"/>
        <v>91300000</v>
      </c>
      <c r="AM15" s="75">
        <f t="shared" si="0"/>
        <v>91300000</v>
      </c>
      <c r="AN15" s="75">
        <f t="shared" si="0"/>
        <v>91300000</v>
      </c>
      <c r="AO15" s="75">
        <f t="shared" si="0"/>
        <v>91300000</v>
      </c>
      <c r="AP15" s="75">
        <f t="shared" si="0"/>
        <v>91300000</v>
      </c>
      <c r="AQ15" s="75">
        <f t="shared" si="0"/>
        <v>91300000</v>
      </c>
      <c r="AR15" s="75">
        <f t="shared" si="0"/>
        <v>91300000</v>
      </c>
      <c r="AS15" s="75">
        <f t="shared" si="0"/>
        <v>91300000</v>
      </c>
      <c r="AT15" s="75">
        <f t="shared" si="0"/>
        <v>91300000</v>
      </c>
      <c r="AU15" s="75">
        <f t="shared" si="0"/>
        <v>91300000</v>
      </c>
      <c r="AV15" s="76">
        <f t="shared" si="0"/>
        <v>91300000</v>
      </c>
      <c r="AW15" s="74">
        <f>IF($B15="no",0,(IF($D15&gt;AW$6,0,IF(AW$6=$F15,$N15,IF(AW$6&gt;$F15,$N15,$N15*(AW$6+1-$D15)/($F$7-$D$7))))))*Conversions!$B$10</f>
        <v>0</v>
      </c>
      <c r="AX15" s="75">
        <f>IF($B15="No",0,(IF($D15&gt;AX$6,0,IF(AX$6=$F15,$N15,IF(AX$6&gt;$F15,$N15,$N15*(AX$6+1-$D15)/($F$7-$D$7))))))*Conversions!$B$10</f>
        <v>0</v>
      </c>
      <c r="AY15" s="75">
        <f>IF($B15="No",0,(IF($D15&gt;AY$6,0,IF(AY$6=$F15,$N15,IF(AY$6&gt;$F15,$N15,$N15*(AY$6+1-$D15)/($F$7-$D$7))))))*Conversions!$B$10</f>
        <v>97111.111111111109</v>
      </c>
      <c r="AZ15" s="75">
        <f>IF($B15="No",0,(IF($D15&gt;AZ$6,0,IF(AZ$6=$F15,$N15,IF(AZ$6&gt;$F15,$N15,$N15*(AZ$6+1-$D15)/($F$7-$D$7))))))*Conversions!$B$10</f>
        <v>194222.22222222222</v>
      </c>
      <c r="BA15" s="75">
        <f>IF($B15="No",0,(IF($D15&gt;BA$6,0,IF(BA$6=$F15,$N15,IF(BA$6&gt;$F15,$N15,$N15*(BA$6+1-$D15)/($F$7-$D$7))))))*Conversions!$B$10</f>
        <v>291333.33333333331</v>
      </c>
      <c r="BB15" s="75">
        <f>IF($B15="No",0,(IF($D15&gt;BB$6,0,IF(BB$6=$F15,$N15,IF(BB$6&gt;$F15,$N15,$N15*(BB$6+1-$D15)/($F$7-$D$7))))))*Conversions!$B$10</f>
        <v>388444.44444444444</v>
      </c>
      <c r="BC15" s="75">
        <f>IF($B15="No",0,(IF($D15&gt;BC$6,0,IF(BC$6=$F15,$N15,IF(BC$6&gt;$F15,$N15,$N15*(BC$6+1-$D15)/($F$7-$D$7))))))*Conversions!$B$10</f>
        <v>485555.55555555556</v>
      </c>
      <c r="BD15" s="75">
        <f>IF($B15="No",0,(IF($D15&gt;BD$6,0,IF(BD$6=$F15,$N15,IF(BD$6&gt;$F15,$N15,$N15*(BD$6+1-$D15)/($F$7-$D$7))))))*Conversions!$B$10</f>
        <v>582666.66666666663</v>
      </c>
      <c r="BE15" s="75">
        <f>IF($B15="No",0,(IF($D15&gt;BE$6,0,IF(BE$6=$F15,$N15,IF(BE$6&gt;$F15,$N15,$N15*(BE$6+1-$D15)/($F$7-$D$7))))))*Conversions!$B$10</f>
        <v>679777.77777777787</v>
      </c>
      <c r="BF15" s="75">
        <f>IF($B15="No",0,(IF($D15&gt;BF$6,0,IF(BF$6=$F15,$N15,IF(BF$6&gt;$F15,$N15,$N15*(BF$6+1-$D15)/($F$7-$D$7))))))*Conversions!$B$10</f>
        <v>776888.88888888888</v>
      </c>
      <c r="BG15" s="75">
        <f>IF($B15="No",0,(IF($D15&gt;BG$6,0,IF(BG$6=$F15,$N15,IF(BG$6&gt;$F15,$N15,$N15*(BG$6+1-$D15)/($F$7-$D$7))))))*Conversions!$B$10</f>
        <v>874000</v>
      </c>
      <c r="BH15" s="75">
        <f>IF($B15="No",0,(IF($D15&gt;BH$6,0,IF(BH$6=$F15,$N15,IF(BH$6&gt;$F15,$N15,$N15*(BH$6+1-$D15)/($F$7-$D$7))))))*Conversions!$B$10</f>
        <v>971111.11111111112</v>
      </c>
      <c r="BI15" s="75">
        <f>IF($B15="No",0,(IF($D15&gt;BI$6,0,IF(BI$6=$F15,$N15,IF(BI$6&gt;$F15,$N15,$N15*(BI$6+1-$D15)/($F$7-$D$7))))))*Conversions!$B$10</f>
        <v>874000</v>
      </c>
      <c r="BJ15" s="75">
        <f>IF($B15="No",0,(IF($D15&gt;BJ$6,0,IF(BJ$6=$F15,$N15,IF(BJ$6&gt;$F15,$N15,$N15*(BJ$6+1-$D15)/($F$7-$D$7))))))*Conversions!$B$10</f>
        <v>874000</v>
      </c>
      <c r="BK15" s="75">
        <f>IF($B15="No",0,(IF($D15&gt;BK$6,0,IF(BK$6=$F15,$N15,IF(BK$6&gt;$F15,$N15,$N15*(BK$6+1-$D15)/($F$7-$D$7))))))*Conversions!$B$10</f>
        <v>874000</v>
      </c>
      <c r="BL15" s="75">
        <f>IF($B15="No",0,(IF($D15&gt;BL$6,0,IF(BL$6=$F15,$N15,IF(BL$6&gt;$F15,$N15,$N15*(BL$6+1-$D15)/($F$7-$D$7))))))*Conversions!$B$10</f>
        <v>874000</v>
      </c>
      <c r="BM15" s="75">
        <f>IF($B15="No",0,(IF($D15&gt;BM$6,0,IF(BM$6=$F15,$N15,IF(BM$6&gt;$F15,$N15,$N15*(BM$6+1-$D15)/($F$7-$D$7))))))*Conversions!$B$10</f>
        <v>874000</v>
      </c>
      <c r="BN15" s="75">
        <f>IF($B15="No",0,(IF($D15&gt;BN$6,0,IF(BN$6=$F15,$N15,IF(BN$6&gt;$F15,$N15,$N15*(BN$6+1-$D15)/($F$7-$D$7))))))*Conversions!$B$10</f>
        <v>874000</v>
      </c>
      <c r="BO15" s="75">
        <f>IF($B15="No",0,(IF($D15&gt;BO$6,0,IF(BO$6=$F15,$N15,IF(BO$6&gt;$F15,$N15,$N15*(BO$6+1-$D15)/($F$7-$D$7))))))*Conversions!$B$10</f>
        <v>874000</v>
      </c>
      <c r="BP15" s="75">
        <f>IF($B15="No",0,(IF($D15&gt;BP$6,0,IF(BP$6=$F15,$N15,IF(BP$6&gt;$F15,$N15,$N15*(BP$6+1-$D15)/($F$7-$D$7))))))*Conversions!$B$10</f>
        <v>874000</v>
      </c>
      <c r="BQ15" s="75">
        <f>IF($B15="No",0,(IF($D15&gt;BQ$6,0,IF(BQ$6=$F15,$N15,IF(BQ$6&gt;$F15,$N15,$N15*(BQ$6+1-$D15)/($F$7-$D$7))))))*Conversions!$B$10</f>
        <v>874000</v>
      </c>
      <c r="BR15" s="75">
        <f>IF($B15="No",0,(IF($D15&gt;BR$6,0,IF(BR$6=$F15,$N15,IF(BR$6&gt;$F15,$N15,$N15*(BR$6+1-$D15)/($F$7-$D$7))))))*Conversions!$B$10</f>
        <v>874000</v>
      </c>
      <c r="BS15" s="75">
        <f>IF($B15="No",0,(IF($D15&gt;BS$6,0,IF(BS$6=$F15,$N15,IF(BS$6&gt;$F15,$N15,$N15*(BS$6+1-$D15)/($F$7-$D$7))))))*Conversions!$B$10</f>
        <v>874000</v>
      </c>
      <c r="BT15" s="75">
        <f>IF($B15="No",0,(IF($D15&gt;BT$6,0,IF(BT$6=$F15,$N15,IF(BT$6&gt;$F15,$N15,$N15*(BT$6+1-$D15)/($F$7-$D$7))))))*Conversions!$B$10</f>
        <v>874000</v>
      </c>
      <c r="BU15" s="75">
        <f>IF($B15="No",0,(IF($D15&gt;BU$6,0,IF(BU$6=$F15,$N15,IF(BU$6&gt;$F15,$N15,$N15*(BU$6+1-$D15)/($F$7-$D$7))))))*Conversions!$B$10</f>
        <v>874000</v>
      </c>
      <c r="BV15" s="75">
        <f>IF($B15="No",0,(IF($D15&gt;BV$6,0,IF(BV$6=$F15,$N15,IF(BV$6&gt;$F15,$N15,$N15*(BV$6+1-$D15)/($F$7-$D$7))))))*Conversions!$B$10</f>
        <v>874000</v>
      </c>
      <c r="BW15" s="75">
        <f>IF($B15="No",0,(IF($D15&gt;BW$6,0,IF(BW$6=$F15,$N15,IF(BW$6&gt;$F15,$N15,$N15*(BW$6+1-$D15)/($F$7-$D$7))))))*Conversions!$B$10</f>
        <v>874000</v>
      </c>
      <c r="BX15" s="75">
        <f>IF($B15="No",0,(IF($D15&gt;BX$6,0,IF(BX$6=$F15,$N15,IF(BX$6&gt;$F15,$N15,$N15*(BX$6+1-$D15)/($F$7-$D$7))))))*Conversions!$B$10</f>
        <v>874000</v>
      </c>
      <c r="BY15" s="75">
        <f>IF($B15="No",0,(IF($D15&gt;BY$6,0,IF(BY$6=$F15,$N15,IF(BY$6&gt;$F15,$N15,$N15*(BY$6+1-$D15)/($F$7-$D$7))))))*Conversions!$B$10</f>
        <v>874000</v>
      </c>
      <c r="BZ15" s="76">
        <f>IF($B15="No",0,(IF($D15&gt;BZ$6,0,IF(BZ$6=$F15,$N15,IF(BZ$6&gt;$F15,$N15,$N15*(BZ$6+1-$D15)/($F$7-$D$7))))))*Conversions!$B$10</f>
        <v>874000</v>
      </c>
      <c r="CA15" s="74">
        <f>(S15*Conversions!J$14+AW15*Conversions!J$15)/Conversions!$B$9</f>
        <v>0</v>
      </c>
      <c r="CB15" s="75">
        <f>(T15*Conversions!K$14+AX15*Conversions!K$15)/Conversions!$B$9</f>
        <v>0</v>
      </c>
      <c r="CC15" s="75">
        <f>(U15*Conversions!L$14+AY15*Conversions!L$15)/Conversions!$B$9</f>
        <v>11607.641627543037</v>
      </c>
      <c r="CD15" s="75">
        <f>(V15*Conversions!M$14+AZ15*Conversions!M$15)/Conversions!$B$9</f>
        <v>23128.12676056338</v>
      </c>
      <c r="CE15" s="75">
        <f>(W15*Conversions!N$14+BA15*Conversions!N$15)/Conversions!$B$9</f>
        <v>34561.455399061029</v>
      </c>
      <c r="CF15" s="75">
        <f>(X15*Conversions!O$14+BB15*Conversions!O$15)/Conversions!$B$9</f>
        <v>45593.864162754297</v>
      </c>
      <c r="CG15" s="75">
        <f>(Y15*Conversions!P$14+BC15*Conversions!P$15)/Conversions!$B$9</f>
        <v>56382.234741784036</v>
      </c>
      <c r="CH15" s="75">
        <f>(Z15*Conversions!Q$14+BD15*Conversions!Q$15)/Conversions!$B$9</f>
        <v>66926.567136150232</v>
      </c>
      <c r="CI15" s="75">
        <f>(AA15*Conversions!R$14+BE15*Conversions!R$15)/Conversions!$B$9</f>
        <v>77226.861345852885</v>
      </c>
      <c r="CJ15" s="75">
        <f>(AB15*Conversions!S$14+BF15*Conversions!S$15)/Conversions!$B$9</f>
        <v>87283.117370892025</v>
      </c>
      <c r="CK15" s="75">
        <f>(AC15*Conversions!T$14+BG15*Conversions!T$15)/Conversions!$B$9</f>
        <v>96624.690140845065</v>
      </c>
      <c r="CL15" s="75">
        <f>(AD15*Conversions!U$14+BH15*Conversions!U$15)/Conversions!$B$9</f>
        <v>105617.63693270733</v>
      </c>
      <c r="CM15" s="75">
        <f>(AE15*Conversions!V$14+BI15*Conversions!V$15)/Conversions!$B$9</f>
        <v>93487.056338028167</v>
      </c>
      <c r="CN15" s="75">
        <f>(AF15*Conversions!W$14+BJ15*Conversions!W$15)/Conversions!$B$9</f>
        <v>91918.239436619697</v>
      </c>
      <c r="CO15" s="75">
        <f>(AG15*Conversions!X$14+BK15*Conversions!X$15)/Conversions!$B$9</f>
        <v>90349.42253521127</v>
      </c>
      <c r="CP15" s="75">
        <f>(AH15*Conversions!Y$14+BL15*Conversions!Y$15)/Conversions!$B$9</f>
        <v>88780.605633802799</v>
      </c>
      <c r="CQ15" s="75">
        <f>(AI15*Conversions!Z$14+BM15*Conversions!Z$15)/Conversions!$B$9</f>
        <v>87211.788732394358</v>
      </c>
      <c r="CR15" s="75">
        <f>(AJ15*Conversions!AA$14+BN15*Conversions!AA$15)/Conversions!$B$9</f>
        <v>85642.971830985902</v>
      </c>
      <c r="CS15" s="75">
        <f>(AK15*Conversions!AB$14+BO15*Conversions!AB$15)/Conversions!$B$9</f>
        <v>84074.154929577446</v>
      </c>
      <c r="CT15" s="75">
        <f>(AL15*Conversions!AC$14+BP15*Conversions!AC$15)/Conversions!$B$9</f>
        <v>82505.33802816899</v>
      </c>
      <c r="CU15" s="75">
        <f>(AM15*Conversions!AD$14+BQ15*Conversions!AD$15)/Conversions!$B$9</f>
        <v>80936.521126760548</v>
      </c>
      <c r="CV15" s="75">
        <f>(AN15*Conversions!AE$14+BR15*Conversions!AE$15)/Conversions!$B$9</f>
        <v>79367.704225352078</v>
      </c>
      <c r="CW15" s="75">
        <f>(AO15*Conversions!AF$14+BS15*Conversions!AF$15)/Conversions!$B$9</f>
        <v>77798.887323943636</v>
      </c>
      <c r="CX15" s="75">
        <f>(AP15*Conversions!AG$14+BT15*Conversions!AG$15)/Conversions!$B$9</f>
        <v>76230.07042253518</v>
      </c>
      <c r="CY15" s="75">
        <f>(AQ15*Conversions!AH$14+BU15*Conversions!AH$15)/Conversions!$B$9</f>
        <v>74661.253521126739</v>
      </c>
      <c r="CZ15" s="75">
        <f>(AR15*Conversions!AI$14+BV15*Conversions!AI$15)/Conversions!$B$9</f>
        <v>73092.436619718283</v>
      </c>
      <c r="DA15" s="75">
        <f>(AS15*Conversions!AJ$14+BW15*Conversions!AJ$15)/Conversions!$B$9</f>
        <v>71523.619718309827</v>
      </c>
      <c r="DB15" s="75">
        <f>(AT15*Conversions!AK$14+BX15*Conversions!AK$15)/Conversions!$B$9</f>
        <v>69954.802816901385</v>
      </c>
      <c r="DC15" s="75">
        <f>(AU15*Conversions!AL$14+BY15*Conversions!AL$15)/Conversions!$B$9</f>
        <v>68385.985915492929</v>
      </c>
      <c r="DD15" s="76">
        <f>(AV15*Conversions!AM$14+BZ15*Conversions!AM$15)/Conversions!$B$9</f>
        <v>66817.169014084502</v>
      </c>
    </row>
    <row r="16" spans="1:108" ht="15.95">
      <c r="B16" s="25" t="s">
        <v>85</v>
      </c>
      <c r="C16" s="14" t="s">
        <v>236</v>
      </c>
      <c r="D16" s="5">
        <v>2023</v>
      </c>
      <c r="E16" s="14" t="s">
        <v>237</v>
      </c>
      <c r="F16" s="14" t="e">
        <f t="shared" si="1"/>
        <v>#VALUE!</v>
      </c>
      <c r="G16" s="73" t="s">
        <v>237</v>
      </c>
      <c r="H16" s="73" t="s">
        <v>237</v>
      </c>
      <c r="I16" s="73" t="s">
        <v>237</v>
      </c>
      <c r="J16" s="73" t="s">
        <v>237</v>
      </c>
      <c r="K16" s="73" t="s">
        <v>237</v>
      </c>
      <c r="L16" s="73" t="s">
        <v>237</v>
      </c>
      <c r="M16" s="73" t="s">
        <v>237</v>
      </c>
      <c r="N16" s="73" t="s">
        <v>237</v>
      </c>
      <c r="O16" s="73" t="s">
        <v>237</v>
      </c>
      <c r="P16" s="73" t="s">
        <v>237</v>
      </c>
      <c r="Q16" s="73" t="s">
        <v>237</v>
      </c>
      <c r="R16" s="73" t="s">
        <v>237</v>
      </c>
      <c r="S16" s="74">
        <f t="shared" si="2"/>
        <v>0</v>
      </c>
      <c r="T16" s="75">
        <f t="shared" si="2"/>
        <v>0</v>
      </c>
      <c r="U16" s="75">
        <f t="shared" si="0"/>
        <v>0</v>
      </c>
      <c r="V16" s="75">
        <f t="shared" si="0"/>
        <v>0</v>
      </c>
      <c r="W16" s="75">
        <f t="shared" si="0"/>
        <v>0</v>
      </c>
      <c r="X16" s="75">
        <f t="shared" si="0"/>
        <v>0</v>
      </c>
      <c r="Y16" s="75">
        <f t="shared" si="0"/>
        <v>0</v>
      </c>
      <c r="Z16" s="75">
        <f t="shared" si="0"/>
        <v>0</v>
      </c>
      <c r="AA16" s="75">
        <f t="shared" si="0"/>
        <v>0</v>
      </c>
      <c r="AB16" s="75">
        <f t="shared" si="0"/>
        <v>0</v>
      </c>
      <c r="AC16" s="75">
        <f t="shared" si="0"/>
        <v>0</v>
      </c>
      <c r="AD16" s="75">
        <f t="shared" si="0"/>
        <v>0</v>
      </c>
      <c r="AE16" s="75">
        <f t="shared" si="0"/>
        <v>0</v>
      </c>
      <c r="AF16" s="75">
        <f t="shared" si="0"/>
        <v>0</v>
      </c>
      <c r="AG16" s="75">
        <f t="shared" si="0"/>
        <v>0</v>
      </c>
      <c r="AH16" s="75">
        <f t="shared" si="0"/>
        <v>0</v>
      </c>
      <c r="AI16" s="75">
        <f t="shared" si="0"/>
        <v>0</v>
      </c>
      <c r="AJ16" s="75">
        <f t="shared" si="0"/>
        <v>0</v>
      </c>
      <c r="AK16" s="75">
        <f t="shared" si="0"/>
        <v>0</v>
      </c>
      <c r="AL16" s="75">
        <f t="shared" ref="U16:AV25" si="3">IF($B16="no",0,IF($D16&gt;AL$6,0,IF(AL$6=$F16,$M16*1000000,IF(AL$6&gt;$F16,$M16*1000000,$M16*1000000*(AL$6+1-$D16)/($F$7-$D$7)))))</f>
        <v>0</v>
      </c>
      <c r="AM16" s="75">
        <f t="shared" si="3"/>
        <v>0</v>
      </c>
      <c r="AN16" s="75">
        <f t="shared" si="3"/>
        <v>0</v>
      </c>
      <c r="AO16" s="75">
        <f t="shared" si="3"/>
        <v>0</v>
      </c>
      <c r="AP16" s="75">
        <f t="shared" si="3"/>
        <v>0</v>
      </c>
      <c r="AQ16" s="75">
        <f t="shared" si="3"/>
        <v>0</v>
      </c>
      <c r="AR16" s="75">
        <f t="shared" si="3"/>
        <v>0</v>
      </c>
      <c r="AS16" s="75">
        <f t="shared" si="3"/>
        <v>0</v>
      </c>
      <c r="AT16" s="75">
        <f t="shared" si="3"/>
        <v>0</v>
      </c>
      <c r="AU16" s="75">
        <f t="shared" si="3"/>
        <v>0</v>
      </c>
      <c r="AV16" s="76">
        <f t="shared" si="3"/>
        <v>0</v>
      </c>
      <c r="AW16" s="74">
        <f>IF($B16="no",0,(IF($D16&gt;AW$6,0,IF(AW$6=$F16,$N16,IF(AW$6&gt;$F16,$N16,$N16*(AW$6+1-$D16)/($F$7-$D$7))))))*Conversions!$B$10</f>
        <v>0</v>
      </c>
      <c r="AX16" s="75">
        <f>IF($B16="No",0,(IF($D16&gt;AX$6,0,IF(AX$6=$F16,$N16,IF(AX$6&gt;$F16,$N16,$N16*(AX$6+1-$D16)/($F$7-$D$7))))))*Conversions!$B$10</f>
        <v>0</v>
      </c>
      <c r="AY16" s="75">
        <f>IF($B16="No",0,(IF($D16&gt;AY$6,0,IF(AY$6=$F16,$N16,IF(AY$6&gt;$F16,$N16,$N16*(AY$6+1-$D16)/($F$7-$D$7))))))*Conversions!$B$10</f>
        <v>0</v>
      </c>
      <c r="AZ16" s="75">
        <f>IF($B16="No",0,(IF($D16&gt;AZ$6,0,IF(AZ$6=$F16,$N16,IF(AZ$6&gt;$F16,$N16,$N16*(AZ$6+1-$D16)/($F$7-$D$7))))))*Conversions!$B$10</f>
        <v>0</v>
      </c>
      <c r="BA16" s="75">
        <f>IF($B16="No",0,(IF($D16&gt;BA$6,0,IF(BA$6=$F16,$N16,IF(BA$6&gt;$F16,$N16,$N16*(BA$6+1-$D16)/($F$7-$D$7))))))*Conversions!$B$10</f>
        <v>0</v>
      </c>
      <c r="BB16" s="75">
        <f>IF($B16="No",0,(IF($D16&gt;BB$6,0,IF(BB$6=$F16,$N16,IF(BB$6&gt;$F16,$N16,$N16*(BB$6+1-$D16)/($F$7-$D$7))))))*Conversions!$B$10</f>
        <v>0</v>
      </c>
      <c r="BC16" s="75">
        <f>IF($B16="No",0,(IF($D16&gt;BC$6,0,IF(BC$6=$F16,$N16,IF(BC$6&gt;$F16,$N16,$N16*(BC$6+1-$D16)/($F$7-$D$7))))))*Conversions!$B$10</f>
        <v>0</v>
      </c>
      <c r="BD16" s="75">
        <f>IF($B16="No",0,(IF($D16&gt;BD$6,0,IF(BD$6=$F16,$N16,IF(BD$6&gt;$F16,$N16,$N16*(BD$6+1-$D16)/($F$7-$D$7))))))*Conversions!$B$10</f>
        <v>0</v>
      </c>
      <c r="BE16" s="75">
        <f>IF($B16="No",0,(IF($D16&gt;BE$6,0,IF(BE$6=$F16,$N16,IF(BE$6&gt;$F16,$N16,$N16*(BE$6+1-$D16)/($F$7-$D$7))))))*Conversions!$B$10</f>
        <v>0</v>
      </c>
      <c r="BF16" s="75">
        <f>IF($B16="No",0,(IF($D16&gt;BF$6,0,IF(BF$6=$F16,$N16,IF(BF$6&gt;$F16,$N16,$N16*(BF$6+1-$D16)/($F$7-$D$7))))))*Conversions!$B$10</f>
        <v>0</v>
      </c>
      <c r="BG16" s="75">
        <f>IF($B16="No",0,(IF($D16&gt;BG$6,0,IF(BG$6=$F16,$N16,IF(BG$6&gt;$F16,$N16,$N16*(BG$6+1-$D16)/($F$7-$D$7))))))*Conversions!$B$10</f>
        <v>0</v>
      </c>
      <c r="BH16" s="75">
        <f>IF($B16="No",0,(IF($D16&gt;BH$6,0,IF(BH$6=$F16,$N16,IF(BH$6&gt;$F16,$N16,$N16*(BH$6+1-$D16)/($F$7-$D$7))))))*Conversions!$B$10</f>
        <v>0</v>
      </c>
      <c r="BI16" s="75">
        <f>IF($B16="No",0,(IF($D16&gt;BI$6,0,IF(BI$6=$F16,$N16,IF(BI$6&gt;$F16,$N16,$N16*(BI$6+1-$D16)/($F$7-$D$7))))))*Conversions!$B$10</f>
        <v>0</v>
      </c>
      <c r="BJ16" s="75">
        <f>IF($B16="No",0,(IF($D16&gt;BJ$6,0,IF(BJ$6=$F16,$N16,IF(BJ$6&gt;$F16,$N16,$N16*(BJ$6+1-$D16)/($F$7-$D$7))))))*Conversions!$B$10</f>
        <v>0</v>
      </c>
      <c r="BK16" s="75">
        <f>IF($B16="No",0,(IF($D16&gt;BK$6,0,IF(BK$6=$F16,$N16,IF(BK$6&gt;$F16,$N16,$N16*(BK$6+1-$D16)/($F$7-$D$7))))))*Conversions!$B$10</f>
        <v>0</v>
      </c>
      <c r="BL16" s="75">
        <f>IF($B16="No",0,(IF($D16&gt;BL$6,0,IF(BL$6=$F16,$N16,IF(BL$6&gt;$F16,$N16,$N16*(BL$6+1-$D16)/($F$7-$D$7))))))*Conversions!$B$10</f>
        <v>0</v>
      </c>
      <c r="BM16" s="75">
        <f>IF($B16="No",0,(IF($D16&gt;BM$6,0,IF(BM$6=$F16,$N16,IF(BM$6&gt;$F16,$N16,$N16*(BM$6+1-$D16)/($F$7-$D$7))))))*Conversions!$B$10</f>
        <v>0</v>
      </c>
      <c r="BN16" s="75">
        <f>IF($B16="No",0,(IF($D16&gt;BN$6,0,IF(BN$6=$F16,$N16,IF(BN$6&gt;$F16,$N16,$N16*(BN$6+1-$D16)/($F$7-$D$7))))))*Conversions!$B$10</f>
        <v>0</v>
      </c>
      <c r="BO16" s="75">
        <f>IF($B16="No",0,(IF($D16&gt;BO$6,0,IF(BO$6=$F16,$N16,IF(BO$6&gt;$F16,$N16,$N16*(BO$6+1-$D16)/($F$7-$D$7))))))*Conversions!$B$10</f>
        <v>0</v>
      </c>
      <c r="BP16" s="75">
        <f>IF($B16="No",0,(IF($D16&gt;BP$6,0,IF(BP$6=$F16,$N16,IF(BP$6&gt;$F16,$N16,$N16*(BP$6+1-$D16)/($F$7-$D$7))))))*Conversions!$B$10</f>
        <v>0</v>
      </c>
      <c r="BQ16" s="75">
        <f>IF($B16="No",0,(IF($D16&gt;BQ$6,0,IF(BQ$6=$F16,$N16,IF(BQ$6&gt;$F16,$N16,$N16*(BQ$6+1-$D16)/($F$7-$D$7))))))*Conversions!$B$10</f>
        <v>0</v>
      </c>
      <c r="BR16" s="75">
        <f>IF($B16="No",0,(IF($D16&gt;BR$6,0,IF(BR$6=$F16,$N16,IF(BR$6&gt;$F16,$N16,$N16*(BR$6+1-$D16)/($F$7-$D$7))))))*Conversions!$B$10</f>
        <v>0</v>
      </c>
      <c r="BS16" s="75">
        <f>IF($B16="No",0,(IF($D16&gt;BS$6,0,IF(BS$6=$F16,$N16,IF(BS$6&gt;$F16,$N16,$N16*(BS$6+1-$D16)/($F$7-$D$7))))))*Conversions!$B$10</f>
        <v>0</v>
      </c>
      <c r="BT16" s="75">
        <f>IF($B16="No",0,(IF($D16&gt;BT$6,0,IF(BT$6=$F16,$N16,IF(BT$6&gt;$F16,$N16,$N16*(BT$6+1-$D16)/($F$7-$D$7))))))*Conversions!$B$10</f>
        <v>0</v>
      </c>
      <c r="BU16" s="75">
        <f>IF($B16="No",0,(IF($D16&gt;BU$6,0,IF(BU$6=$F16,$N16,IF(BU$6&gt;$F16,$N16,$N16*(BU$6+1-$D16)/($F$7-$D$7))))))*Conversions!$B$10</f>
        <v>0</v>
      </c>
      <c r="BV16" s="75">
        <f>IF($B16="No",0,(IF($D16&gt;BV$6,0,IF(BV$6=$F16,$N16,IF(BV$6&gt;$F16,$N16,$N16*(BV$6+1-$D16)/($F$7-$D$7))))))*Conversions!$B$10</f>
        <v>0</v>
      </c>
      <c r="BW16" s="75">
        <f>IF($B16="No",0,(IF($D16&gt;BW$6,0,IF(BW$6=$F16,$N16,IF(BW$6&gt;$F16,$N16,$N16*(BW$6+1-$D16)/($F$7-$D$7))))))*Conversions!$B$10</f>
        <v>0</v>
      </c>
      <c r="BX16" s="75">
        <f>IF($B16="No",0,(IF($D16&gt;BX$6,0,IF(BX$6=$F16,$N16,IF(BX$6&gt;$F16,$N16,$N16*(BX$6+1-$D16)/($F$7-$D$7))))))*Conversions!$B$10</f>
        <v>0</v>
      </c>
      <c r="BY16" s="75">
        <f>IF($B16="No",0,(IF($D16&gt;BY$6,0,IF(BY$6=$F16,$N16,IF(BY$6&gt;$F16,$N16,$N16*(BY$6+1-$D16)/($F$7-$D$7))))))*Conversions!$B$10</f>
        <v>0</v>
      </c>
      <c r="BZ16" s="76">
        <f>IF($B16="No",0,(IF($D16&gt;BZ$6,0,IF(BZ$6=$F16,$N16,IF(BZ$6&gt;$F16,$N16,$N16*(BZ$6+1-$D16)/($F$7-$D$7))))))*Conversions!$B$10</f>
        <v>0</v>
      </c>
      <c r="CA16" s="74">
        <f>(S16*Conversions!J$14+AW16*Conversions!J$15)/Conversions!$B$9</f>
        <v>0</v>
      </c>
      <c r="CB16" s="75">
        <f>(T16*Conversions!K$14+AX16*Conversions!K$15)/Conversions!$B$9</f>
        <v>0</v>
      </c>
      <c r="CC16" s="75">
        <f>(U16*Conversions!L$14+AY16*Conversions!L$15)/Conversions!$B$9</f>
        <v>0</v>
      </c>
      <c r="CD16" s="75">
        <f>(V16*Conversions!M$14+AZ16*Conversions!M$15)/Conversions!$B$9</f>
        <v>0</v>
      </c>
      <c r="CE16" s="75">
        <f>(W16*Conversions!N$14+BA16*Conversions!N$15)/Conversions!$B$9</f>
        <v>0</v>
      </c>
      <c r="CF16" s="75">
        <f>(X16*Conversions!O$14+BB16*Conversions!O$15)/Conversions!$B$9</f>
        <v>0</v>
      </c>
      <c r="CG16" s="75">
        <f>(Y16*Conversions!P$14+BC16*Conversions!P$15)/Conversions!$B$9</f>
        <v>0</v>
      </c>
      <c r="CH16" s="75">
        <f>(Z16*Conversions!Q$14+BD16*Conversions!Q$15)/Conversions!$B$9</f>
        <v>0</v>
      </c>
      <c r="CI16" s="75">
        <f>(AA16*Conversions!R$14+BE16*Conversions!R$15)/Conversions!$B$9</f>
        <v>0</v>
      </c>
      <c r="CJ16" s="75">
        <f>(AB16*Conversions!S$14+BF16*Conversions!S$15)/Conversions!$B$9</f>
        <v>0</v>
      </c>
      <c r="CK16" s="75">
        <f>(AC16*Conversions!T$14+BG16*Conversions!T$15)/Conversions!$B$9</f>
        <v>0</v>
      </c>
      <c r="CL16" s="75">
        <f>(AD16*Conversions!U$14+BH16*Conversions!U$15)/Conversions!$B$9</f>
        <v>0</v>
      </c>
      <c r="CM16" s="75">
        <f>(AE16*Conversions!V$14+BI16*Conversions!V$15)/Conversions!$B$9</f>
        <v>0</v>
      </c>
      <c r="CN16" s="75">
        <f>(AF16*Conversions!W$14+BJ16*Conversions!W$15)/Conversions!$B$9</f>
        <v>0</v>
      </c>
      <c r="CO16" s="75">
        <f>(AG16*Conversions!X$14+BK16*Conversions!X$15)/Conversions!$B$9</f>
        <v>0</v>
      </c>
      <c r="CP16" s="75">
        <f>(AH16*Conversions!Y$14+BL16*Conversions!Y$15)/Conversions!$B$9</f>
        <v>0</v>
      </c>
      <c r="CQ16" s="75">
        <f>(AI16*Conversions!Z$14+BM16*Conversions!Z$15)/Conversions!$B$9</f>
        <v>0</v>
      </c>
      <c r="CR16" s="75">
        <f>(AJ16*Conversions!AA$14+BN16*Conversions!AA$15)/Conversions!$B$9</f>
        <v>0</v>
      </c>
      <c r="CS16" s="75">
        <f>(AK16*Conversions!AB$14+BO16*Conversions!AB$15)/Conversions!$B$9</f>
        <v>0</v>
      </c>
      <c r="CT16" s="75">
        <f>(AL16*Conversions!AC$14+BP16*Conversions!AC$15)/Conversions!$B$9</f>
        <v>0</v>
      </c>
      <c r="CU16" s="75">
        <f>(AM16*Conversions!AD$14+BQ16*Conversions!AD$15)/Conversions!$B$9</f>
        <v>0</v>
      </c>
      <c r="CV16" s="75">
        <f>(AN16*Conversions!AE$14+BR16*Conversions!AE$15)/Conversions!$B$9</f>
        <v>0</v>
      </c>
      <c r="CW16" s="75">
        <f>(AO16*Conversions!AF$14+BS16*Conversions!AF$15)/Conversions!$B$9</f>
        <v>0</v>
      </c>
      <c r="CX16" s="75">
        <f>(AP16*Conversions!AG$14+BT16*Conversions!AG$15)/Conversions!$B$9</f>
        <v>0</v>
      </c>
      <c r="CY16" s="75">
        <f>(AQ16*Conversions!AH$14+BU16*Conversions!AH$15)/Conversions!$B$9</f>
        <v>0</v>
      </c>
      <c r="CZ16" s="75">
        <f>(AR16*Conversions!AI$14+BV16*Conversions!AI$15)/Conversions!$B$9</f>
        <v>0</v>
      </c>
      <c r="DA16" s="75">
        <f>(AS16*Conversions!AJ$14+BW16*Conversions!AJ$15)/Conversions!$B$9</f>
        <v>0</v>
      </c>
      <c r="DB16" s="75">
        <f>(AT16*Conversions!AK$14+BX16*Conversions!AK$15)/Conversions!$B$9</f>
        <v>0</v>
      </c>
      <c r="DC16" s="75">
        <f>(AU16*Conversions!AL$14+BY16*Conversions!AL$15)/Conversions!$B$9</f>
        <v>0</v>
      </c>
      <c r="DD16" s="76">
        <f>(AV16*Conversions!AM$14+BZ16*Conversions!AM$15)/Conversions!$B$9</f>
        <v>0</v>
      </c>
    </row>
    <row r="17" spans="2:108" ht="15.95">
      <c r="B17" s="25" t="s">
        <v>23</v>
      </c>
      <c r="C17" s="14" t="s">
        <v>238</v>
      </c>
      <c r="D17" s="5">
        <v>2023</v>
      </c>
      <c r="E17" s="14">
        <f>AVERAGE(10,6.7)</f>
        <v>8.35</v>
      </c>
      <c r="F17" s="14">
        <f t="shared" si="1"/>
        <v>2031.35</v>
      </c>
      <c r="G17" s="73">
        <v>30.4</v>
      </c>
      <c r="H17" s="73">
        <v>0</v>
      </c>
      <c r="I17" s="73">
        <v>0</v>
      </c>
      <c r="J17" s="73">
        <v>16.8</v>
      </c>
      <c r="K17" s="73">
        <v>10.4</v>
      </c>
      <c r="L17" s="73">
        <v>15.6</v>
      </c>
      <c r="M17" s="73">
        <v>12.9</v>
      </c>
      <c r="N17" s="73">
        <v>0</v>
      </c>
      <c r="O17" s="73">
        <v>0</v>
      </c>
      <c r="P17" s="73">
        <v>7.4</v>
      </c>
      <c r="Q17" s="73">
        <v>4.7</v>
      </c>
      <c r="R17" s="73">
        <v>6.9</v>
      </c>
      <c r="S17" s="74">
        <f t="shared" si="2"/>
        <v>0</v>
      </c>
      <c r="T17" s="75">
        <f t="shared" si="2"/>
        <v>0</v>
      </c>
      <c r="U17" s="75">
        <f t="shared" si="3"/>
        <v>1433333.3333333333</v>
      </c>
      <c r="V17" s="75">
        <f t="shared" si="3"/>
        <v>2866666.6666666665</v>
      </c>
      <c r="W17" s="75">
        <f t="shared" si="3"/>
        <v>4300000</v>
      </c>
      <c r="X17" s="75">
        <f t="shared" si="3"/>
        <v>5733333.333333333</v>
      </c>
      <c r="Y17" s="75">
        <f t="shared" si="3"/>
        <v>7166666.666666667</v>
      </c>
      <c r="Z17" s="75">
        <f t="shared" si="3"/>
        <v>8600000</v>
      </c>
      <c r="AA17" s="75">
        <f t="shared" si="3"/>
        <v>10033333.333333334</v>
      </c>
      <c r="AB17" s="75">
        <f t="shared" si="3"/>
        <v>11466666.666666666</v>
      </c>
      <c r="AC17" s="75">
        <f t="shared" si="3"/>
        <v>12900000</v>
      </c>
      <c r="AD17" s="75">
        <f t="shared" si="3"/>
        <v>12900000</v>
      </c>
      <c r="AE17" s="75">
        <f t="shared" si="3"/>
        <v>12900000</v>
      </c>
      <c r="AF17" s="75">
        <f t="shared" si="3"/>
        <v>12900000</v>
      </c>
      <c r="AG17" s="75">
        <f t="shared" si="3"/>
        <v>12900000</v>
      </c>
      <c r="AH17" s="75">
        <f t="shared" si="3"/>
        <v>12900000</v>
      </c>
      <c r="AI17" s="75">
        <f t="shared" si="3"/>
        <v>12900000</v>
      </c>
      <c r="AJ17" s="75">
        <f t="shared" si="3"/>
        <v>12900000</v>
      </c>
      <c r="AK17" s="75">
        <f t="shared" si="3"/>
        <v>12900000</v>
      </c>
      <c r="AL17" s="75">
        <f t="shared" si="3"/>
        <v>12900000</v>
      </c>
      <c r="AM17" s="75">
        <f t="shared" si="3"/>
        <v>12900000</v>
      </c>
      <c r="AN17" s="75">
        <f t="shared" si="3"/>
        <v>12900000</v>
      </c>
      <c r="AO17" s="75">
        <f t="shared" si="3"/>
        <v>12900000</v>
      </c>
      <c r="AP17" s="75">
        <f t="shared" si="3"/>
        <v>12900000</v>
      </c>
      <c r="AQ17" s="75">
        <f t="shared" si="3"/>
        <v>12900000</v>
      </c>
      <c r="AR17" s="75">
        <f t="shared" si="3"/>
        <v>12900000</v>
      </c>
      <c r="AS17" s="75">
        <f t="shared" si="3"/>
        <v>12900000</v>
      </c>
      <c r="AT17" s="75">
        <f t="shared" si="3"/>
        <v>12900000</v>
      </c>
      <c r="AU17" s="75">
        <f t="shared" si="3"/>
        <v>12900000</v>
      </c>
      <c r="AV17" s="76">
        <f t="shared" si="3"/>
        <v>12900000</v>
      </c>
      <c r="AW17" s="74">
        <f>IF($B17="no",0,(IF($D17&gt;AW$6,0,IF(AW$6=$F17,$N17,IF(AW$6&gt;$F17,$N17,$N17*(AW$6+1-$D17)/($F$7-$D$7))))))*Conversions!$B$10</f>
        <v>0</v>
      </c>
      <c r="AX17" s="75">
        <f>IF($B17="No",0,(IF($D17&gt;AX$6,0,IF(AX$6=$F17,$N17,IF(AX$6&gt;$F17,$N17,$N17*(AX$6+1-$D17)/($F$7-$D$7))))))*Conversions!$B$10</f>
        <v>0</v>
      </c>
      <c r="AY17" s="75">
        <f>IF($B17="No",0,(IF($D17&gt;AY$6,0,IF(AY$6=$F17,$N17,IF(AY$6&gt;$F17,$N17,$N17*(AY$6+1-$D17)/($F$7-$D$7))))))*Conversions!$B$10</f>
        <v>0</v>
      </c>
      <c r="AZ17" s="75">
        <f>IF($B17="No",0,(IF($D17&gt;AZ$6,0,IF(AZ$6=$F17,$N17,IF(AZ$6&gt;$F17,$N17,$N17*(AZ$6+1-$D17)/($F$7-$D$7))))))*Conversions!$B$10</f>
        <v>0</v>
      </c>
      <c r="BA17" s="75">
        <f>IF($B17="No",0,(IF($D17&gt;BA$6,0,IF(BA$6=$F17,$N17,IF(BA$6&gt;$F17,$N17,$N17*(BA$6+1-$D17)/($F$7-$D$7))))))*Conversions!$B$10</f>
        <v>0</v>
      </c>
      <c r="BB17" s="75">
        <f>IF($B17="No",0,(IF($D17&gt;BB$6,0,IF(BB$6=$F17,$N17,IF(BB$6&gt;$F17,$N17,$N17*(BB$6+1-$D17)/($F$7-$D$7))))))*Conversions!$B$10</f>
        <v>0</v>
      </c>
      <c r="BC17" s="75">
        <f>IF($B17="No",0,(IF($D17&gt;BC$6,0,IF(BC$6=$F17,$N17,IF(BC$6&gt;$F17,$N17,$N17*(BC$6+1-$D17)/($F$7-$D$7))))))*Conversions!$B$10</f>
        <v>0</v>
      </c>
      <c r="BD17" s="75">
        <f>IF($B17="No",0,(IF($D17&gt;BD$6,0,IF(BD$6=$F17,$N17,IF(BD$6&gt;$F17,$N17,$N17*(BD$6+1-$D17)/($F$7-$D$7))))))*Conversions!$B$10</f>
        <v>0</v>
      </c>
      <c r="BE17" s="75">
        <f>IF($B17="No",0,(IF($D17&gt;BE$6,0,IF(BE$6=$F17,$N17,IF(BE$6&gt;$F17,$N17,$N17*(BE$6+1-$D17)/($F$7-$D$7))))))*Conversions!$B$10</f>
        <v>0</v>
      </c>
      <c r="BF17" s="75">
        <f>IF($B17="No",0,(IF($D17&gt;BF$6,0,IF(BF$6=$F17,$N17,IF(BF$6&gt;$F17,$N17,$N17*(BF$6+1-$D17)/($F$7-$D$7))))))*Conversions!$B$10</f>
        <v>0</v>
      </c>
      <c r="BG17" s="75">
        <f>IF($B17="No",0,(IF($D17&gt;BG$6,0,IF(BG$6=$F17,$N17,IF(BG$6&gt;$F17,$N17,$N17*(BG$6+1-$D17)/($F$7-$D$7))))))*Conversions!$B$10</f>
        <v>0</v>
      </c>
      <c r="BH17" s="75">
        <f>IF($B17="No",0,(IF($D17&gt;BH$6,0,IF(BH$6=$F17,$N17,IF(BH$6&gt;$F17,$N17,$N17*(BH$6+1-$D17)/($F$7-$D$7))))))*Conversions!$B$10</f>
        <v>0</v>
      </c>
      <c r="BI17" s="75">
        <f>IF($B17="No",0,(IF($D17&gt;BI$6,0,IF(BI$6=$F17,$N17,IF(BI$6&gt;$F17,$N17,$N17*(BI$6+1-$D17)/($F$7-$D$7))))))*Conversions!$B$10</f>
        <v>0</v>
      </c>
      <c r="BJ17" s="75">
        <f>IF($B17="No",0,(IF($D17&gt;BJ$6,0,IF(BJ$6=$F17,$N17,IF(BJ$6&gt;$F17,$N17,$N17*(BJ$6+1-$D17)/($F$7-$D$7))))))*Conversions!$B$10</f>
        <v>0</v>
      </c>
      <c r="BK17" s="75">
        <f>IF($B17="No",0,(IF($D17&gt;BK$6,0,IF(BK$6=$F17,$N17,IF(BK$6&gt;$F17,$N17,$N17*(BK$6+1-$D17)/($F$7-$D$7))))))*Conversions!$B$10</f>
        <v>0</v>
      </c>
      <c r="BL17" s="75">
        <f>IF($B17="No",0,(IF($D17&gt;BL$6,0,IF(BL$6=$F17,$N17,IF(BL$6&gt;$F17,$N17,$N17*(BL$6+1-$D17)/($F$7-$D$7))))))*Conversions!$B$10</f>
        <v>0</v>
      </c>
      <c r="BM17" s="75">
        <f>IF($B17="No",0,(IF($D17&gt;BM$6,0,IF(BM$6=$F17,$N17,IF(BM$6&gt;$F17,$N17,$N17*(BM$6+1-$D17)/($F$7-$D$7))))))*Conversions!$B$10</f>
        <v>0</v>
      </c>
      <c r="BN17" s="75">
        <f>IF($B17="No",0,(IF($D17&gt;BN$6,0,IF(BN$6=$F17,$N17,IF(BN$6&gt;$F17,$N17,$N17*(BN$6+1-$D17)/($F$7-$D$7))))))*Conversions!$B$10</f>
        <v>0</v>
      </c>
      <c r="BO17" s="75">
        <f>IF($B17="No",0,(IF($D17&gt;BO$6,0,IF(BO$6=$F17,$N17,IF(BO$6&gt;$F17,$N17,$N17*(BO$6+1-$D17)/($F$7-$D$7))))))*Conversions!$B$10</f>
        <v>0</v>
      </c>
      <c r="BP17" s="75">
        <f>IF($B17="No",0,(IF($D17&gt;BP$6,0,IF(BP$6=$F17,$N17,IF(BP$6&gt;$F17,$N17,$N17*(BP$6+1-$D17)/($F$7-$D$7))))))*Conversions!$B$10</f>
        <v>0</v>
      </c>
      <c r="BQ17" s="75">
        <f>IF($B17="No",0,(IF($D17&gt;BQ$6,0,IF(BQ$6=$F17,$N17,IF(BQ$6&gt;$F17,$N17,$N17*(BQ$6+1-$D17)/($F$7-$D$7))))))*Conversions!$B$10</f>
        <v>0</v>
      </c>
      <c r="BR17" s="75">
        <f>IF($B17="No",0,(IF($D17&gt;BR$6,0,IF(BR$6=$F17,$N17,IF(BR$6&gt;$F17,$N17,$N17*(BR$6+1-$D17)/($F$7-$D$7))))))*Conversions!$B$10</f>
        <v>0</v>
      </c>
      <c r="BS17" s="75">
        <f>IF($B17="No",0,(IF($D17&gt;BS$6,0,IF(BS$6=$F17,$N17,IF(BS$6&gt;$F17,$N17,$N17*(BS$6+1-$D17)/($F$7-$D$7))))))*Conversions!$B$10</f>
        <v>0</v>
      </c>
      <c r="BT17" s="75">
        <f>IF($B17="No",0,(IF($D17&gt;BT$6,0,IF(BT$6=$F17,$N17,IF(BT$6&gt;$F17,$N17,$N17*(BT$6+1-$D17)/($F$7-$D$7))))))*Conversions!$B$10</f>
        <v>0</v>
      </c>
      <c r="BU17" s="75">
        <f>IF($B17="No",0,(IF($D17&gt;BU$6,0,IF(BU$6=$F17,$N17,IF(BU$6&gt;$F17,$N17,$N17*(BU$6+1-$D17)/($F$7-$D$7))))))*Conversions!$B$10</f>
        <v>0</v>
      </c>
      <c r="BV17" s="75">
        <f>IF($B17="No",0,(IF($D17&gt;BV$6,0,IF(BV$6=$F17,$N17,IF(BV$6&gt;$F17,$N17,$N17*(BV$6+1-$D17)/($F$7-$D$7))))))*Conversions!$B$10</f>
        <v>0</v>
      </c>
      <c r="BW17" s="75">
        <f>IF($B17="No",0,(IF($D17&gt;BW$6,0,IF(BW$6=$F17,$N17,IF(BW$6&gt;$F17,$N17,$N17*(BW$6+1-$D17)/($F$7-$D$7))))))*Conversions!$B$10</f>
        <v>0</v>
      </c>
      <c r="BX17" s="75">
        <f>IF($B17="No",0,(IF($D17&gt;BX$6,0,IF(BX$6=$F17,$N17,IF(BX$6&gt;$F17,$N17,$N17*(BX$6+1-$D17)/($F$7-$D$7))))))*Conversions!$B$10</f>
        <v>0</v>
      </c>
      <c r="BY17" s="75">
        <f>IF($B17="No",0,(IF($D17&gt;BY$6,0,IF(BY$6=$F17,$N17,IF(BY$6&gt;$F17,$N17,$N17*(BY$6+1-$D17)/($F$7-$D$7))))))*Conversions!$B$10</f>
        <v>0</v>
      </c>
      <c r="BZ17" s="76">
        <f>IF($B17="No",0,(IF($D17&gt;BZ$6,0,IF(BZ$6=$F17,$N17,IF(BZ$6&gt;$F17,$N17,$N17*(BZ$6+1-$D17)/($F$7-$D$7))))))*Conversions!$B$10</f>
        <v>0</v>
      </c>
      <c r="CA17" s="74">
        <f>(S17*Conversions!J$14+AW17*Conversions!J$15)/Conversions!$B$9</f>
        <v>0</v>
      </c>
      <c r="CB17" s="75">
        <f>(T17*Conversions!K$14+AX17*Conversions!K$15)/Conversions!$B$9</f>
        <v>0</v>
      </c>
      <c r="CC17" s="75">
        <f>(U17*Conversions!L$14+AY17*Conversions!L$15)/Conversions!$B$9</f>
        <v>837.38967136150222</v>
      </c>
      <c r="CD17" s="75">
        <f>(V17*Conversions!M$14+AZ17*Conversions!M$15)/Conversions!$B$9</f>
        <v>1662.464788732394</v>
      </c>
      <c r="CE17" s="75">
        <f>(W17*Conversions!N$14+BA17*Conversions!N$15)/Conversions!$B$9</f>
        <v>2475.2253521126759</v>
      </c>
      <c r="CF17" s="75">
        <f>(X17*Conversions!O$14+BB17*Conversions!O$15)/Conversions!$B$9</f>
        <v>3231.3389671361492</v>
      </c>
      <c r="CG17" s="75">
        <f>(Y17*Conversions!P$14+BC17*Conversions!P$15)/Conversions!$B$9</f>
        <v>3952.9718309859149</v>
      </c>
      <c r="CH17" s="75">
        <f>(Z17*Conversions!Q$14+BD17*Conversions!Q$15)/Conversions!$B$9</f>
        <v>4640.1239436619699</v>
      </c>
      <c r="CI17" s="75">
        <f>(AA17*Conversions!R$14+BE17*Conversions!R$15)/Conversions!$B$9</f>
        <v>5292.7953051643181</v>
      </c>
      <c r="CJ17" s="75">
        <f>(AB17*Conversions!S$14+BF17*Conversions!S$15)/Conversions!$B$9</f>
        <v>5910.9859154929572</v>
      </c>
      <c r="CK17" s="75">
        <f>(AC17*Conversions!T$14+BG17*Conversions!T$15)/Conversions!$B$9</f>
        <v>6428.1971830985913</v>
      </c>
      <c r="CL17" s="75">
        <f>(AD17*Conversions!U$14+BH17*Conversions!U$15)/Conversions!$B$9</f>
        <v>6206.5352112676046</v>
      </c>
      <c r="CM17" s="75">
        <f>(AE17*Conversions!V$14+BI17*Conversions!V$15)/Conversions!$B$9</f>
        <v>5984.8732394366189</v>
      </c>
      <c r="CN17" s="75">
        <f>(AF17*Conversions!W$14+BJ17*Conversions!W$15)/Conversions!$B$9</f>
        <v>5763.2112676056322</v>
      </c>
      <c r="CO17" s="75">
        <f>(AG17*Conversions!X$14+BK17*Conversions!X$15)/Conversions!$B$9</f>
        <v>5541.5492957746465</v>
      </c>
      <c r="CP17" s="75">
        <f>(AH17*Conversions!Y$14+BL17*Conversions!Y$15)/Conversions!$B$9</f>
        <v>5319.8873239436598</v>
      </c>
      <c r="CQ17" s="75">
        <f>(AI17*Conversions!Z$14+BM17*Conversions!Z$15)/Conversions!$B$9</f>
        <v>5098.225352112674</v>
      </c>
      <c r="CR17" s="75">
        <f>(AJ17*Conversions!AA$14+BN17*Conversions!AA$15)/Conversions!$B$9</f>
        <v>4876.5633802816874</v>
      </c>
      <c r="CS17" s="75">
        <f>(AK17*Conversions!AB$14+BO17*Conversions!AB$15)/Conversions!$B$9</f>
        <v>4654.9014084507016</v>
      </c>
      <c r="CT17" s="75">
        <f>(AL17*Conversions!AC$14+BP17*Conversions!AC$15)/Conversions!$B$9</f>
        <v>4433.239436619715</v>
      </c>
      <c r="CU17" s="75">
        <f>(AM17*Conversions!AD$14+BQ17*Conversions!AD$15)/Conversions!$B$9</f>
        <v>4211.5774647887292</v>
      </c>
      <c r="CV17" s="75">
        <f>(AN17*Conversions!AE$14+BR17*Conversions!AE$15)/Conversions!$B$9</f>
        <v>3989.915492957743</v>
      </c>
      <c r="CW17" s="75">
        <f>(AO17*Conversions!AF$14+BS17*Conversions!AF$15)/Conversions!$B$9</f>
        <v>3768.2535211267568</v>
      </c>
      <c r="CX17" s="75">
        <f>(AP17*Conversions!AG$14+BT17*Conversions!AG$15)/Conversions!$B$9</f>
        <v>3546.5915492957706</v>
      </c>
      <c r="CY17" s="75">
        <f>(AQ17*Conversions!AH$14+BU17*Conversions!AH$15)/Conversions!$B$9</f>
        <v>3324.9295774647844</v>
      </c>
      <c r="CZ17" s="75">
        <f>(AR17*Conversions!AI$14+BV17*Conversions!AI$15)/Conversions!$B$9</f>
        <v>3103.2676056337987</v>
      </c>
      <c r="DA17" s="75">
        <f>(AS17*Conversions!AJ$14+BW17*Conversions!AJ$15)/Conversions!$B$9</f>
        <v>2881.6056338028125</v>
      </c>
      <c r="DB17" s="75">
        <f>(AT17*Conversions!AK$14+BX17*Conversions!AK$15)/Conversions!$B$9</f>
        <v>2659.9436619718267</v>
      </c>
      <c r="DC17" s="75">
        <f>(AU17*Conversions!AL$14+BY17*Conversions!AL$15)/Conversions!$B$9</f>
        <v>2438.281690140841</v>
      </c>
      <c r="DD17" s="76">
        <f>(AV17*Conversions!AM$14+BZ17*Conversions!AM$15)/Conversions!$B$9</f>
        <v>2216.6197183098589</v>
      </c>
    </row>
    <row r="18" spans="2:108" ht="15.95">
      <c r="B18" s="25" t="s">
        <v>23</v>
      </c>
      <c r="C18" s="14" t="s">
        <v>239</v>
      </c>
      <c r="D18" s="5">
        <v>2023</v>
      </c>
      <c r="E18" s="14">
        <v>10</v>
      </c>
      <c r="F18" s="14">
        <f t="shared" si="1"/>
        <v>2033</v>
      </c>
      <c r="G18" s="73">
        <v>24.5</v>
      </c>
      <c r="H18" s="73">
        <v>0</v>
      </c>
      <c r="I18" s="73">
        <v>0</v>
      </c>
      <c r="J18" s="73">
        <v>13.6</v>
      </c>
      <c r="K18" s="73">
        <v>8.4</v>
      </c>
      <c r="L18" s="73">
        <v>12.8</v>
      </c>
      <c r="M18" s="73">
        <v>58.5</v>
      </c>
      <c r="N18" s="73">
        <v>0</v>
      </c>
      <c r="O18" s="73">
        <v>0</v>
      </c>
      <c r="P18" s="73">
        <v>33.4</v>
      </c>
      <c r="Q18" s="73">
        <v>21.5</v>
      </c>
      <c r="R18" s="73">
        <v>31.2</v>
      </c>
      <c r="S18" s="74">
        <f t="shared" si="2"/>
        <v>0</v>
      </c>
      <c r="T18" s="75">
        <f t="shared" si="2"/>
        <v>0</v>
      </c>
      <c r="U18" s="75">
        <f t="shared" si="3"/>
        <v>6500000</v>
      </c>
      <c r="V18" s="75">
        <f t="shared" si="3"/>
        <v>13000000</v>
      </c>
      <c r="W18" s="75">
        <f t="shared" si="3"/>
        <v>19500000</v>
      </c>
      <c r="X18" s="75">
        <f t="shared" si="3"/>
        <v>26000000</v>
      </c>
      <c r="Y18" s="75">
        <f t="shared" si="3"/>
        <v>32500000</v>
      </c>
      <c r="Z18" s="75">
        <f t="shared" si="3"/>
        <v>39000000</v>
      </c>
      <c r="AA18" s="75">
        <f t="shared" si="3"/>
        <v>45500000</v>
      </c>
      <c r="AB18" s="75">
        <f t="shared" si="3"/>
        <v>52000000</v>
      </c>
      <c r="AC18" s="75">
        <f t="shared" si="3"/>
        <v>58500000</v>
      </c>
      <c r="AD18" s="75">
        <f t="shared" si="3"/>
        <v>65000000</v>
      </c>
      <c r="AE18" s="75">
        <f t="shared" si="3"/>
        <v>58500000</v>
      </c>
      <c r="AF18" s="75">
        <f t="shared" si="3"/>
        <v>58500000</v>
      </c>
      <c r="AG18" s="75">
        <f t="shared" si="3"/>
        <v>58500000</v>
      </c>
      <c r="AH18" s="75">
        <f t="shared" si="3"/>
        <v>58500000</v>
      </c>
      <c r="AI18" s="75">
        <f t="shared" si="3"/>
        <v>58500000</v>
      </c>
      <c r="AJ18" s="75">
        <f t="shared" si="3"/>
        <v>58500000</v>
      </c>
      <c r="AK18" s="75">
        <f t="shared" si="3"/>
        <v>58500000</v>
      </c>
      <c r="AL18" s="75">
        <f t="shared" si="3"/>
        <v>58500000</v>
      </c>
      <c r="AM18" s="75">
        <f t="shared" si="3"/>
        <v>58500000</v>
      </c>
      <c r="AN18" s="75">
        <f t="shared" si="3"/>
        <v>58500000</v>
      </c>
      <c r="AO18" s="75">
        <f t="shared" si="3"/>
        <v>58500000</v>
      </c>
      <c r="AP18" s="75">
        <f t="shared" si="3"/>
        <v>58500000</v>
      </c>
      <c r="AQ18" s="75">
        <f t="shared" si="3"/>
        <v>58500000</v>
      </c>
      <c r="AR18" s="75">
        <f t="shared" si="3"/>
        <v>58500000</v>
      </c>
      <c r="AS18" s="75">
        <f t="shared" si="3"/>
        <v>58500000</v>
      </c>
      <c r="AT18" s="75">
        <f t="shared" si="3"/>
        <v>58500000</v>
      </c>
      <c r="AU18" s="75">
        <f t="shared" si="3"/>
        <v>58500000</v>
      </c>
      <c r="AV18" s="76">
        <f t="shared" si="3"/>
        <v>58500000</v>
      </c>
      <c r="AW18" s="74">
        <f>IF($B18="no",0,(IF($D18&gt;AW$6,0,IF(AW$6=$F18,$N18,IF(AW$6&gt;$F18,$N18,$N18*(AW$6+1-$D18)/($F$7-$D$7))))))*Conversions!$B$10</f>
        <v>0</v>
      </c>
      <c r="AX18" s="75">
        <f>IF($B18="No",0,(IF($D18&gt;AX$6,0,IF(AX$6=$F18,$N18,IF(AX$6&gt;$F18,$N18,$N18*(AX$6+1-$D18)/($F$7-$D$7))))))*Conversions!$B$10</f>
        <v>0</v>
      </c>
      <c r="AY18" s="75">
        <f>IF($B18="No",0,(IF($D18&gt;AY$6,0,IF(AY$6=$F18,$N18,IF(AY$6&gt;$F18,$N18,$N18*(AY$6+1-$D18)/($F$7-$D$7))))))*Conversions!$B$10</f>
        <v>0</v>
      </c>
      <c r="AZ18" s="75">
        <f>IF($B18="No",0,(IF($D18&gt;AZ$6,0,IF(AZ$6=$F18,$N18,IF(AZ$6&gt;$F18,$N18,$N18*(AZ$6+1-$D18)/($F$7-$D$7))))))*Conversions!$B$10</f>
        <v>0</v>
      </c>
      <c r="BA18" s="75">
        <f>IF($B18="No",0,(IF($D18&gt;BA$6,0,IF(BA$6=$F18,$N18,IF(BA$6&gt;$F18,$N18,$N18*(BA$6+1-$D18)/($F$7-$D$7))))))*Conversions!$B$10</f>
        <v>0</v>
      </c>
      <c r="BB18" s="75">
        <f>IF($B18="No",0,(IF($D18&gt;BB$6,0,IF(BB$6=$F18,$N18,IF(BB$6&gt;$F18,$N18,$N18*(BB$6+1-$D18)/($F$7-$D$7))))))*Conversions!$B$10</f>
        <v>0</v>
      </c>
      <c r="BC18" s="75">
        <f>IF($B18="No",0,(IF($D18&gt;BC$6,0,IF(BC$6=$F18,$N18,IF(BC$6&gt;$F18,$N18,$N18*(BC$6+1-$D18)/($F$7-$D$7))))))*Conversions!$B$10</f>
        <v>0</v>
      </c>
      <c r="BD18" s="75">
        <f>IF($B18="No",0,(IF($D18&gt;BD$6,0,IF(BD$6=$F18,$N18,IF(BD$6&gt;$F18,$N18,$N18*(BD$6+1-$D18)/($F$7-$D$7))))))*Conversions!$B$10</f>
        <v>0</v>
      </c>
      <c r="BE18" s="75">
        <f>IF($B18="No",0,(IF($D18&gt;BE$6,0,IF(BE$6=$F18,$N18,IF(BE$6&gt;$F18,$N18,$N18*(BE$6+1-$D18)/($F$7-$D$7))))))*Conversions!$B$10</f>
        <v>0</v>
      </c>
      <c r="BF18" s="75">
        <f>IF($B18="No",0,(IF($D18&gt;BF$6,0,IF(BF$6=$F18,$N18,IF(BF$6&gt;$F18,$N18,$N18*(BF$6+1-$D18)/($F$7-$D$7))))))*Conversions!$B$10</f>
        <v>0</v>
      </c>
      <c r="BG18" s="75">
        <f>IF($B18="No",0,(IF($D18&gt;BG$6,0,IF(BG$6=$F18,$N18,IF(BG$6&gt;$F18,$N18,$N18*(BG$6+1-$D18)/($F$7-$D$7))))))*Conversions!$B$10</f>
        <v>0</v>
      </c>
      <c r="BH18" s="75">
        <f>IF($B18="No",0,(IF($D18&gt;BH$6,0,IF(BH$6=$F18,$N18,IF(BH$6&gt;$F18,$N18,$N18*(BH$6+1-$D18)/($F$7-$D$7))))))*Conversions!$B$10</f>
        <v>0</v>
      </c>
      <c r="BI18" s="75">
        <f>IF($B18="No",0,(IF($D18&gt;BI$6,0,IF(BI$6=$F18,$N18,IF(BI$6&gt;$F18,$N18,$N18*(BI$6+1-$D18)/($F$7-$D$7))))))*Conversions!$B$10</f>
        <v>0</v>
      </c>
      <c r="BJ18" s="75">
        <f>IF($B18="No",0,(IF($D18&gt;BJ$6,0,IF(BJ$6=$F18,$N18,IF(BJ$6&gt;$F18,$N18,$N18*(BJ$6+1-$D18)/($F$7-$D$7))))))*Conversions!$B$10</f>
        <v>0</v>
      </c>
      <c r="BK18" s="75">
        <f>IF($B18="No",0,(IF($D18&gt;BK$6,0,IF(BK$6=$F18,$N18,IF(BK$6&gt;$F18,$N18,$N18*(BK$6+1-$D18)/($F$7-$D$7))))))*Conversions!$B$10</f>
        <v>0</v>
      </c>
      <c r="BL18" s="75">
        <f>IF($B18="No",0,(IF($D18&gt;BL$6,0,IF(BL$6=$F18,$N18,IF(BL$6&gt;$F18,$N18,$N18*(BL$6+1-$D18)/($F$7-$D$7))))))*Conversions!$B$10</f>
        <v>0</v>
      </c>
      <c r="BM18" s="75">
        <f>IF($B18="No",0,(IF($D18&gt;BM$6,0,IF(BM$6=$F18,$N18,IF(BM$6&gt;$F18,$N18,$N18*(BM$6+1-$D18)/($F$7-$D$7))))))*Conversions!$B$10</f>
        <v>0</v>
      </c>
      <c r="BN18" s="75">
        <f>IF($B18="No",0,(IF($D18&gt;BN$6,0,IF(BN$6=$F18,$N18,IF(BN$6&gt;$F18,$N18,$N18*(BN$6+1-$D18)/($F$7-$D$7))))))*Conversions!$B$10</f>
        <v>0</v>
      </c>
      <c r="BO18" s="75">
        <f>IF($B18="No",0,(IF($D18&gt;BO$6,0,IF(BO$6=$F18,$N18,IF(BO$6&gt;$F18,$N18,$N18*(BO$6+1-$D18)/($F$7-$D$7))))))*Conversions!$B$10</f>
        <v>0</v>
      </c>
      <c r="BP18" s="75">
        <f>IF($B18="No",0,(IF($D18&gt;BP$6,0,IF(BP$6=$F18,$N18,IF(BP$6&gt;$F18,$N18,$N18*(BP$6+1-$D18)/($F$7-$D$7))))))*Conversions!$B$10</f>
        <v>0</v>
      </c>
      <c r="BQ18" s="75">
        <f>IF($B18="No",0,(IF($D18&gt;BQ$6,0,IF(BQ$6=$F18,$N18,IF(BQ$6&gt;$F18,$N18,$N18*(BQ$6+1-$D18)/($F$7-$D$7))))))*Conversions!$B$10</f>
        <v>0</v>
      </c>
      <c r="BR18" s="75">
        <f>IF($B18="No",0,(IF($D18&gt;BR$6,0,IF(BR$6=$F18,$N18,IF(BR$6&gt;$F18,$N18,$N18*(BR$6+1-$D18)/($F$7-$D$7))))))*Conversions!$B$10</f>
        <v>0</v>
      </c>
      <c r="BS18" s="75">
        <f>IF($B18="No",0,(IF($D18&gt;BS$6,0,IF(BS$6=$F18,$N18,IF(BS$6&gt;$F18,$N18,$N18*(BS$6+1-$D18)/($F$7-$D$7))))))*Conversions!$B$10</f>
        <v>0</v>
      </c>
      <c r="BT18" s="75">
        <f>IF($B18="No",0,(IF($D18&gt;BT$6,0,IF(BT$6=$F18,$N18,IF(BT$6&gt;$F18,$N18,$N18*(BT$6+1-$D18)/($F$7-$D$7))))))*Conversions!$B$10</f>
        <v>0</v>
      </c>
      <c r="BU18" s="75">
        <f>IF($B18="No",0,(IF($D18&gt;BU$6,0,IF(BU$6=$F18,$N18,IF(BU$6&gt;$F18,$N18,$N18*(BU$6+1-$D18)/($F$7-$D$7))))))*Conversions!$B$10</f>
        <v>0</v>
      </c>
      <c r="BV18" s="75">
        <f>IF($B18="No",0,(IF($D18&gt;BV$6,0,IF(BV$6=$F18,$N18,IF(BV$6&gt;$F18,$N18,$N18*(BV$6+1-$D18)/($F$7-$D$7))))))*Conversions!$B$10</f>
        <v>0</v>
      </c>
      <c r="BW18" s="75">
        <f>IF($B18="No",0,(IF($D18&gt;BW$6,0,IF(BW$6=$F18,$N18,IF(BW$6&gt;$F18,$N18,$N18*(BW$6+1-$D18)/($F$7-$D$7))))))*Conversions!$B$10</f>
        <v>0</v>
      </c>
      <c r="BX18" s="75">
        <f>IF($B18="No",0,(IF($D18&gt;BX$6,0,IF(BX$6=$F18,$N18,IF(BX$6&gt;$F18,$N18,$N18*(BX$6+1-$D18)/($F$7-$D$7))))))*Conversions!$B$10</f>
        <v>0</v>
      </c>
      <c r="BY18" s="75">
        <f>IF($B18="No",0,(IF($D18&gt;BY$6,0,IF(BY$6=$F18,$N18,IF(BY$6&gt;$F18,$N18,$N18*(BY$6+1-$D18)/($F$7-$D$7))))))*Conversions!$B$10</f>
        <v>0</v>
      </c>
      <c r="BZ18" s="76">
        <f>IF($B18="No",0,(IF($D18&gt;BZ$6,0,IF(BZ$6=$F18,$N18,IF(BZ$6&gt;$F18,$N18,$N18*(BZ$6+1-$D18)/($F$7-$D$7))))))*Conversions!$B$10</f>
        <v>0</v>
      </c>
      <c r="CA18" s="74">
        <f>(S18*Conversions!J$14+AW18*Conversions!J$15)/Conversions!$B$9</f>
        <v>0</v>
      </c>
      <c r="CB18" s="75">
        <f>(T18*Conversions!K$14+AX18*Conversions!K$15)/Conversions!$B$9</f>
        <v>0</v>
      </c>
      <c r="CC18" s="75">
        <f>(U18*Conversions!L$14+AY18*Conversions!L$15)/Conversions!$B$9</f>
        <v>3797.464788732394</v>
      </c>
      <c r="CD18" s="75">
        <f>(V18*Conversions!M$14+AZ18*Conversions!M$15)/Conversions!$B$9</f>
        <v>7539.0845070422529</v>
      </c>
      <c r="CE18" s="75">
        <f>(W18*Conversions!N$14+BA18*Conversions!N$15)/Conversions!$B$9</f>
        <v>11224.859154929576</v>
      </c>
      <c r="CF18" s="75">
        <f>(X18*Conversions!O$14+BB18*Conversions!O$15)/Conversions!$B$9</f>
        <v>14653.746478873236</v>
      </c>
      <c r="CG18" s="75">
        <f>(Y18*Conversions!P$14+BC18*Conversions!P$15)/Conversions!$B$9</f>
        <v>17926.267605633799</v>
      </c>
      <c r="CH18" s="75">
        <f>(Z18*Conversions!Q$14+BD18*Conversions!Q$15)/Conversions!$B$9</f>
        <v>21042.422535211263</v>
      </c>
      <c r="CI18" s="75">
        <f>(AA18*Conversions!R$14+BE18*Conversions!R$15)/Conversions!$B$9</f>
        <v>24002.211267605624</v>
      </c>
      <c r="CJ18" s="75">
        <f>(AB18*Conversions!S$14+BF18*Conversions!S$15)/Conversions!$B$9</f>
        <v>26805.633802816901</v>
      </c>
      <c r="CK18" s="75">
        <f>(AC18*Conversions!T$14+BG18*Conversions!T$15)/Conversions!$B$9</f>
        <v>29151.126760563377</v>
      </c>
      <c r="CL18" s="75">
        <f>(AD18*Conversions!U$14+BH18*Conversions!U$15)/Conversions!$B$9</f>
        <v>31273.239436619715</v>
      </c>
      <c r="CM18" s="75">
        <f>(AE18*Conversions!V$14+BI18*Conversions!V$15)/Conversions!$B$9</f>
        <v>27140.704225352107</v>
      </c>
      <c r="CN18" s="75">
        <f>(AF18*Conversions!W$14+BJ18*Conversions!W$15)/Conversions!$B$9</f>
        <v>26135.492957746472</v>
      </c>
      <c r="CO18" s="75">
        <f>(AG18*Conversions!X$14+BK18*Conversions!X$15)/Conversions!$B$9</f>
        <v>25130.281690140837</v>
      </c>
      <c r="CP18" s="75">
        <f>(AH18*Conversions!Y$14+BL18*Conversions!Y$15)/Conversions!$B$9</f>
        <v>24125.070422535202</v>
      </c>
      <c r="CQ18" s="75">
        <f>(AI18*Conversions!Z$14+BM18*Conversions!Z$15)/Conversions!$B$9</f>
        <v>23119.859154929567</v>
      </c>
      <c r="CR18" s="75">
        <f>(AJ18*Conversions!AA$14+BN18*Conversions!AA$15)/Conversions!$B$9</f>
        <v>22114.647887323932</v>
      </c>
      <c r="CS18" s="75">
        <f>(AK18*Conversions!AB$14+BO18*Conversions!AB$15)/Conversions!$B$9</f>
        <v>21109.436619718297</v>
      </c>
      <c r="CT18" s="75">
        <f>(AL18*Conversions!AC$14+BP18*Conversions!AC$15)/Conversions!$B$9</f>
        <v>20104.225352112662</v>
      </c>
      <c r="CU18" s="75">
        <f>(AM18*Conversions!AD$14+BQ18*Conversions!AD$15)/Conversions!$B$9</f>
        <v>19099.014084507027</v>
      </c>
      <c r="CV18" s="75">
        <f>(AN18*Conversions!AE$14+BR18*Conversions!AE$15)/Conversions!$B$9</f>
        <v>18093.802816901392</v>
      </c>
      <c r="CW18" s="75">
        <f>(AO18*Conversions!AF$14+BS18*Conversions!AF$15)/Conversions!$B$9</f>
        <v>17088.591549295757</v>
      </c>
      <c r="CX18" s="75">
        <f>(AP18*Conversions!AG$14+BT18*Conversions!AG$15)/Conversions!$B$9</f>
        <v>16083.380281690123</v>
      </c>
      <c r="CY18" s="75">
        <f>(AQ18*Conversions!AH$14+BU18*Conversions!AH$15)/Conversions!$B$9</f>
        <v>15078.169014084486</v>
      </c>
      <c r="CZ18" s="75">
        <f>(AR18*Conversions!AI$14+BV18*Conversions!AI$15)/Conversions!$B$9</f>
        <v>14072.957746478854</v>
      </c>
      <c r="DA18" s="75">
        <f>(AS18*Conversions!AJ$14+BW18*Conversions!AJ$15)/Conversions!$B$9</f>
        <v>13067.74647887322</v>
      </c>
      <c r="DB18" s="75">
        <f>(AT18*Conversions!AK$14+BX18*Conversions!AK$15)/Conversions!$B$9</f>
        <v>12062.535211267586</v>
      </c>
      <c r="DC18" s="75">
        <f>(AU18*Conversions!AL$14+BY18*Conversions!AL$15)/Conversions!$B$9</f>
        <v>11057.323943661951</v>
      </c>
      <c r="DD18" s="76">
        <f>(AV18*Conversions!AM$14+BZ18*Conversions!AM$15)/Conversions!$B$9</f>
        <v>10052.112676056337</v>
      </c>
    </row>
    <row r="19" spans="2:108" ht="15.95">
      <c r="B19" s="25" t="s">
        <v>23</v>
      </c>
      <c r="C19" s="14" t="s">
        <v>240</v>
      </c>
      <c r="D19" s="5">
        <v>2023</v>
      </c>
      <c r="E19" s="14">
        <v>10</v>
      </c>
      <c r="F19" s="14">
        <f t="shared" si="1"/>
        <v>2033</v>
      </c>
      <c r="G19" s="73">
        <v>0.8</v>
      </c>
      <c r="H19" s="73">
        <v>0</v>
      </c>
      <c r="I19" s="73">
        <v>0</v>
      </c>
      <c r="J19" s="73">
        <v>0.5</v>
      </c>
      <c r="K19" s="73">
        <v>0.3</v>
      </c>
      <c r="L19" s="73">
        <v>0.4</v>
      </c>
      <c r="M19" s="73">
        <v>2.4</v>
      </c>
      <c r="N19" s="73">
        <v>0</v>
      </c>
      <c r="O19" s="73">
        <v>0</v>
      </c>
      <c r="P19" s="73">
        <v>1.4</v>
      </c>
      <c r="Q19" s="73">
        <v>0.9</v>
      </c>
      <c r="R19" s="73">
        <v>1.3</v>
      </c>
      <c r="S19" s="74">
        <f t="shared" si="2"/>
        <v>0</v>
      </c>
      <c r="T19" s="75">
        <f t="shared" si="2"/>
        <v>0</v>
      </c>
      <c r="U19" s="75">
        <f t="shared" si="3"/>
        <v>266666.66666666669</v>
      </c>
      <c r="V19" s="75">
        <f t="shared" si="3"/>
        <v>533333.33333333337</v>
      </c>
      <c r="W19" s="75">
        <f t="shared" si="3"/>
        <v>800000</v>
      </c>
      <c r="X19" s="75">
        <f t="shared" si="3"/>
        <v>1066666.6666666667</v>
      </c>
      <c r="Y19" s="75">
        <f t="shared" si="3"/>
        <v>1333333.3333333333</v>
      </c>
      <c r="Z19" s="75">
        <f t="shared" si="3"/>
        <v>1600000</v>
      </c>
      <c r="AA19" s="75">
        <f t="shared" si="3"/>
        <v>1866666.6666666667</v>
      </c>
      <c r="AB19" s="75">
        <f t="shared" si="3"/>
        <v>2133333.3333333335</v>
      </c>
      <c r="AC19" s="75">
        <f t="shared" si="3"/>
        <v>2400000</v>
      </c>
      <c r="AD19" s="75">
        <f t="shared" si="3"/>
        <v>2666666.6666666665</v>
      </c>
      <c r="AE19" s="75">
        <f t="shared" si="3"/>
        <v>2400000</v>
      </c>
      <c r="AF19" s="75">
        <f t="shared" si="3"/>
        <v>2400000</v>
      </c>
      <c r="AG19" s="75">
        <f t="shared" si="3"/>
        <v>2400000</v>
      </c>
      <c r="AH19" s="75">
        <f t="shared" si="3"/>
        <v>2400000</v>
      </c>
      <c r="AI19" s="75">
        <f t="shared" si="3"/>
        <v>2400000</v>
      </c>
      <c r="AJ19" s="75">
        <f t="shared" si="3"/>
        <v>2400000</v>
      </c>
      <c r="AK19" s="75">
        <f t="shared" si="3"/>
        <v>2400000</v>
      </c>
      <c r="AL19" s="75">
        <f t="shared" si="3"/>
        <v>2400000</v>
      </c>
      <c r="AM19" s="75">
        <f t="shared" si="3"/>
        <v>2400000</v>
      </c>
      <c r="AN19" s="75">
        <f t="shared" si="3"/>
        <v>2400000</v>
      </c>
      <c r="AO19" s="75">
        <f t="shared" si="3"/>
        <v>2400000</v>
      </c>
      <c r="AP19" s="75">
        <f t="shared" si="3"/>
        <v>2400000</v>
      </c>
      <c r="AQ19" s="75">
        <f t="shared" si="3"/>
        <v>2400000</v>
      </c>
      <c r="AR19" s="75">
        <f t="shared" si="3"/>
        <v>2400000</v>
      </c>
      <c r="AS19" s="75">
        <f t="shared" si="3"/>
        <v>2400000</v>
      </c>
      <c r="AT19" s="75">
        <f t="shared" si="3"/>
        <v>2400000</v>
      </c>
      <c r="AU19" s="75">
        <f t="shared" si="3"/>
        <v>2400000</v>
      </c>
      <c r="AV19" s="76">
        <f t="shared" si="3"/>
        <v>2400000</v>
      </c>
      <c r="AW19" s="74">
        <f>IF($B19="no",0,(IF($D19&gt;AW$6,0,IF(AW$6=$F19,$N19,IF(AW$6&gt;$F19,$N19,$N19*(AW$6+1-$D19)/($F$7-$D$7))))))*Conversions!$B$10</f>
        <v>0</v>
      </c>
      <c r="AX19" s="75">
        <f>IF($B19="No",0,(IF($D19&gt;AX$6,0,IF(AX$6=$F19,$N19,IF(AX$6&gt;$F19,$N19,$N19*(AX$6+1-$D19)/($F$7-$D$7))))))*Conversions!$B$10</f>
        <v>0</v>
      </c>
      <c r="AY19" s="75">
        <f>IF($B19="No",0,(IF($D19&gt;AY$6,0,IF(AY$6=$F19,$N19,IF(AY$6&gt;$F19,$N19,$N19*(AY$6+1-$D19)/($F$7-$D$7))))))*Conversions!$B$10</f>
        <v>0</v>
      </c>
      <c r="AZ19" s="75">
        <f>IF($B19="No",0,(IF($D19&gt;AZ$6,0,IF(AZ$6=$F19,$N19,IF(AZ$6&gt;$F19,$N19,$N19*(AZ$6+1-$D19)/($F$7-$D$7))))))*Conversions!$B$10</f>
        <v>0</v>
      </c>
      <c r="BA19" s="75">
        <f>IF($B19="No",0,(IF($D19&gt;BA$6,0,IF(BA$6=$F19,$N19,IF(BA$6&gt;$F19,$N19,$N19*(BA$6+1-$D19)/($F$7-$D$7))))))*Conversions!$B$10</f>
        <v>0</v>
      </c>
      <c r="BB19" s="75">
        <f>IF($B19="No",0,(IF($D19&gt;BB$6,0,IF(BB$6=$F19,$N19,IF(BB$6&gt;$F19,$N19,$N19*(BB$6+1-$D19)/($F$7-$D$7))))))*Conversions!$B$10</f>
        <v>0</v>
      </c>
      <c r="BC19" s="75">
        <f>IF($B19="No",0,(IF($D19&gt;BC$6,0,IF(BC$6=$F19,$N19,IF(BC$6&gt;$F19,$N19,$N19*(BC$6+1-$D19)/($F$7-$D$7))))))*Conversions!$B$10</f>
        <v>0</v>
      </c>
      <c r="BD19" s="75">
        <f>IF($B19="No",0,(IF($D19&gt;BD$6,0,IF(BD$6=$F19,$N19,IF(BD$6&gt;$F19,$N19,$N19*(BD$6+1-$D19)/($F$7-$D$7))))))*Conversions!$B$10</f>
        <v>0</v>
      </c>
      <c r="BE19" s="75">
        <f>IF($B19="No",0,(IF($D19&gt;BE$6,0,IF(BE$6=$F19,$N19,IF(BE$6&gt;$F19,$N19,$N19*(BE$6+1-$D19)/($F$7-$D$7))))))*Conversions!$B$10</f>
        <v>0</v>
      </c>
      <c r="BF19" s="75">
        <f>IF($B19="No",0,(IF($D19&gt;BF$6,0,IF(BF$6=$F19,$N19,IF(BF$6&gt;$F19,$N19,$N19*(BF$6+1-$D19)/($F$7-$D$7))))))*Conversions!$B$10</f>
        <v>0</v>
      </c>
      <c r="BG19" s="75">
        <f>IF($B19="No",0,(IF($D19&gt;BG$6,0,IF(BG$6=$F19,$N19,IF(BG$6&gt;$F19,$N19,$N19*(BG$6+1-$D19)/($F$7-$D$7))))))*Conversions!$B$10</f>
        <v>0</v>
      </c>
      <c r="BH19" s="75">
        <f>IF($B19="No",0,(IF($D19&gt;BH$6,0,IF(BH$6=$F19,$N19,IF(BH$6&gt;$F19,$N19,$N19*(BH$6+1-$D19)/($F$7-$D$7))))))*Conversions!$B$10</f>
        <v>0</v>
      </c>
      <c r="BI19" s="75">
        <f>IF($B19="No",0,(IF($D19&gt;BI$6,0,IF(BI$6=$F19,$N19,IF(BI$6&gt;$F19,$N19,$N19*(BI$6+1-$D19)/($F$7-$D$7))))))*Conversions!$B$10</f>
        <v>0</v>
      </c>
      <c r="BJ19" s="75">
        <f>IF($B19="No",0,(IF($D19&gt;BJ$6,0,IF(BJ$6=$F19,$N19,IF(BJ$6&gt;$F19,$N19,$N19*(BJ$6+1-$D19)/($F$7-$D$7))))))*Conversions!$B$10</f>
        <v>0</v>
      </c>
      <c r="BK19" s="75">
        <f>IF($B19="No",0,(IF($D19&gt;BK$6,0,IF(BK$6=$F19,$N19,IF(BK$6&gt;$F19,$N19,$N19*(BK$6+1-$D19)/($F$7-$D$7))))))*Conversions!$B$10</f>
        <v>0</v>
      </c>
      <c r="BL19" s="75">
        <f>IF($B19="No",0,(IF($D19&gt;BL$6,0,IF(BL$6=$F19,$N19,IF(BL$6&gt;$F19,$N19,$N19*(BL$6+1-$D19)/($F$7-$D$7))))))*Conversions!$B$10</f>
        <v>0</v>
      </c>
      <c r="BM19" s="75">
        <f>IF($B19="No",0,(IF($D19&gt;BM$6,0,IF(BM$6=$F19,$N19,IF(BM$6&gt;$F19,$N19,$N19*(BM$6+1-$D19)/($F$7-$D$7))))))*Conversions!$B$10</f>
        <v>0</v>
      </c>
      <c r="BN19" s="75">
        <f>IF($B19="No",0,(IF($D19&gt;BN$6,0,IF(BN$6=$F19,$N19,IF(BN$6&gt;$F19,$N19,$N19*(BN$6+1-$D19)/($F$7-$D$7))))))*Conversions!$B$10</f>
        <v>0</v>
      </c>
      <c r="BO19" s="75">
        <f>IF($B19="No",0,(IF($D19&gt;BO$6,0,IF(BO$6=$F19,$N19,IF(BO$6&gt;$F19,$N19,$N19*(BO$6+1-$D19)/($F$7-$D$7))))))*Conversions!$B$10</f>
        <v>0</v>
      </c>
      <c r="BP19" s="75">
        <f>IF($B19="No",0,(IF($D19&gt;BP$6,0,IF(BP$6=$F19,$N19,IF(BP$6&gt;$F19,$N19,$N19*(BP$6+1-$D19)/($F$7-$D$7))))))*Conversions!$B$10</f>
        <v>0</v>
      </c>
      <c r="BQ19" s="75">
        <f>IF($B19="No",0,(IF($D19&gt;BQ$6,0,IF(BQ$6=$F19,$N19,IF(BQ$6&gt;$F19,$N19,$N19*(BQ$6+1-$D19)/($F$7-$D$7))))))*Conversions!$B$10</f>
        <v>0</v>
      </c>
      <c r="BR19" s="75">
        <f>IF($B19="No",0,(IF($D19&gt;BR$6,0,IF(BR$6=$F19,$N19,IF(BR$6&gt;$F19,$N19,$N19*(BR$6+1-$D19)/($F$7-$D$7))))))*Conversions!$B$10</f>
        <v>0</v>
      </c>
      <c r="BS19" s="75">
        <f>IF($B19="No",0,(IF($D19&gt;BS$6,0,IF(BS$6=$F19,$N19,IF(BS$6&gt;$F19,$N19,$N19*(BS$6+1-$D19)/($F$7-$D$7))))))*Conversions!$B$10</f>
        <v>0</v>
      </c>
      <c r="BT19" s="75">
        <f>IF($B19="No",0,(IF($D19&gt;BT$6,0,IF(BT$6=$F19,$N19,IF(BT$6&gt;$F19,$N19,$N19*(BT$6+1-$D19)/($F$7-$D$7))))))*Conversions!$B$10</f>
        <v>0</v>
      </c>
      <c r="BU19" s="75">
        <f>IF($B19="No",0,(IF($D19&gt;BU$6,0,IF(BU$6=$F19,$N19,IF(BU$6&gt;$F19,$N19,$N19*(BU$6+1-$D19)/($F$7-$D$7))))))*Conversions!$B$10</f>
        <v>0</v>
      </c>
      <c r="BV19" s="75">
        <f>IF($B19="No",0,(IF($D19&gt;BV$6,0,IF(BV$6=$F19,$N19,IF(BV$6&gt;$F19,$N19,$N19*(BV$6+1-$D19)/($F$7-$D$7))))))*Conversions!$B$10</f>
        <v>0</v>
      </c>
      <c r="BW19" s="75">
        <f>IF($B19="No",0,(IF($D19&gt;BW$6,0,IF(BW$6=$F19,$N19,IF(BW$6&gt;$F19,$N19,$N19*(BW$6+1-$D19)/($F$7-$D$7))))))*Conversions!$B$10</f>
        <v>0</v>
      </c>
      <c r="BX19" s="75">
        <f>IF($B19="No",0,(IF($D19&gt;BX$6,0,IF(BX$6=$F19,$N19,IF(BX$6&gt;$F19,$N19,$N19*(BX$6+1-$D19)/($F$7-$D$7))))))*Conversions!$B$10</f>
        <v>0</v>
      </c>
      <c r="BY19" s="75">
        <f>IF($B19="No",0,(IF($D19&gt;BY$6,0,IF(BY$6=$F19,$N19,IF(BY$6&gt;$F19,$N19,$N19*(BY$6+1-$D19)/($F$7-$D$7))))))*Conversions!$B$10</f>
        <v>0</v>
      </c>
      <c r="BZ19" s="76">
        <f>IF($B19="No",0,(IF($D19&gt;BZ$6,0,IF(BZ$6=$F19,$N19,IF(BZ$6&gt;$F19,$N19,$N19*(BZ$6+1-$D19)/($F$7-$D$7))))))*Conversions!$B$10</f>
        <v>0</v>
      </c>
      <c r="CA19" s="74">
        <f>(S19*Conversions!J$14+AW19*Conversions!J$15)/Conversions!$B$9</f>
        <v>0</v>
      </c>
      <c r="CB19" s="75">
        <f>(T19*Conversions!K$14+AX19*Conversions!K$15)/Conversions!$B$9</f>
        <v>0</v>
      </c>
      <c r="CC19" s="75">
        <f>(U19*Conversions!L$14+AY19*Conversions!L$15)/Conversions!$B$9</f>
        <v>155.79342723004694</v>
      </c>
      <c r="CD19" s="75">
        <f>(V19*Conversions!M$14+AZ19*Conversions!M$15)/Conversions!$B$9</f>
        <v>309.29577464788736</v>
      </c>
      <c r="CE19" s="75">
        <f>(W19*Conversions!N$14+BA19*Conversions!N$15)/Conversions!$B$9</f>
        <v>460.50704225352109</v>
      </c>
      <c r="CF19" s="75">
        <f>(X19*Conversions!O$14+BB19*Conversions!O$15)/Conversions!$B$9</f>
        <v>601.17934272300465</v>
      </c>
      <c r="CG19" s="75">
        <f>(Y19*Conversions!P$14+BC19*Conversions!P$15)/Conversions!$B$9</f>
        <v>735.43661971830966</v>
      </c>
      <c r="CH19" s="75">
        <f>(Z19*Conversions!Q$14+BD19*Conversions!Q$15)/Conversions!$B$9</f>
        <v>863.27887323943628</v>
      </c>
      <c r="CI19" s="75">
        <f>(AA19*Conversions!R$14+BE19*Conversions!R$15)/Conversions!$B$9</f>
        <v>984.70610328638463</v>
      </c>
      <c r="CJ19" s="75">
        <f>(AB19*Conversions!S$14+BF19*Conversions!S$15)/Conversions!$B$9</f>
        <v>1099.7183098591549</v>
      </c>
      <c r="CK19" s="75">
        <f>(AC19*Conversions!T$14+BG19*Conversions!T$15)/Conversions!$B$9</f>
        <v>1195.943661971831</v>
      </c>
      <c r="CL19" s="75">
        <f>(AD19*Conversions!U$14+BH19*Conversions!U$15)/Conversions!$B$9</f>
        <v>1283.0046948356805</v>
      </c>
      <c r="CM19" s="75">
        <f>(AE19*Conversions!V$14+BI19*Conversions!V$15)/Conversions!$B$9</f>
        <v>1113.464788732394</v>
      </c>
      <c r="CN19" s="75">
        <f>(AF19*Conversions!W$14+BJ19*Conversions!W$15)/Conversions!$B$9</f>
        <v>1072.2253521126759</v>
      </c>
      <c r="CO19" s="75">
        <f>(AG19*Conversions!X$14+BK19*Conversions!X$15)/Conversions!$B$9</f>
        <v>1030.9859154929575</v>
      </c>
      <c r="CP19" s="75">
        <f>(AH19*Conversions!Y$14+BL19*Conversions!Y$15)/Conversions!$B$9</f>
        <v>989.74647887323908</v>
      </c>
      <c r="CQ19" s="75">
        <f>(AI19*Conversions!Z$14+BM19*Conversions!Z$15)/Conversions!$B$9</f>
        <v>948.50704225352069</v>
      </c>
      <c r="CR19" s="75">
        <f>(AJ19*Conversions!AA$14+BN19*Conversions!AA$15)/Conversions!$B$9</f>
        <v>907.26760563380242</v>
      </c>
      <c r="CS19" s="75">
        <f>(AK19*Conversions!AB$14+BO19*Conversions!AB$15)/Conversions!$B$9</f>
        <v>866.02816901408403</v>
      </c>
      <c r="CT19" s="75">
        <f>(AL19*Conversions!AC$14+BP19*Conversions!AC$15)/Conversions!$B$9</f>
        <v>824.78873239436564</v>
      </c>
      <c r="CU19" s="75">
        <f>(AM19*Conversions!AD$14+BQ19*Conversions!AD$15)/Conversions!$B$9</f>
        <v>783.54929577464725</v>
      </c>
      <c r="CV19" s="75">
        <f>(AN19*Conversions!AE$14+BR19*Conversions!AE$15)/Conversions!$B$9</f>
        <v>742.30985915492897</v>
      </c>
      <c r="CW19" s="75">
        <f>(AO19*Conversions!AF$14+BS19*Conversions!AF$15)/Conversions!$B$9</f>
        <v>701.07042253521047</v>
      </c>
      <c r="CX19" s="75">
        <f>(AP19*Conversions!AG$14+BT19*Conversions!AG$15)/Conversions!$B$9</f>
        <v>659.83098591549219</v>
      </c>
      <c r="CY19" s="75">
        <f>(AQ19*Conversions!AH$14+BU19*Conversions!AH$15)/Conversions!$B$9</f>
        <v>618.5915492957738</v>
      </c>
      <c r="CZ19" s="75">
        <f>(AR19*Conversions!AI$14+BV19*Conversions!AI$15)/Conversions!$B$9</f>
        <v>577.35211267605553</v>
      </c>
      <c r="DA19" s="75">
        <f>(AS19*Conversions!AJ$14+BW19*Conversions!AJ$15)/Conversions!$B$9</f>
        <v>536.11267605633725</v>
      </c>
      <c r="DB19" s="75">
        <f>(AT19*Conversions!AK$14+BX19*Conversions!AK$15)/Conversions!$B$9</f>
        <v>494.87323943661892</v>
      </c>
      <c r="DC19" s="75">
        <f>(AU19*Conversions!AL$14+BY19*Conversions!AL$15)/Conversions!$B$9</f>
        <v>453.63380281690064</v>
      </c>
      <c r="DD19" s="76">
        <f>(AV19*Conversions!AM$14+BZ19*Conversions!AM$15)/Conversions!$B$9</f>
        <v>412.39436619718305</v>
      </c>
    </row>
    <row r="20" spans="2:108" ht="15.95">
      <c r="B20" s="25" t="s">
        <v>23</v>
      </c>
      <c r="C20" s="14" t="s">
        <v>241</v>
      </c>
      <c r="D20" s="5">
        <v>2023</v>
      </c>
      <c r="E20" s="14">
        <v>10</v>
      </c>
      <c r="F20" s="14">
        <f t="shared" si="1"/>
        <v>2033</v>
      </c>
      <c r="G20" s="73">
        <v>24.8</v>
      </c>
      <c r="H20" s="73">
        <v>234</v>
      </c>
      <c r="I20" s="73">
        <v>582</v>
      </c>
      <c r="J20" s="73">
        <v>24.4</v>
      </c>
      <c r="K20" s="73">
        <v>8.5</v>
      </c>
      <c r="L20" s="73">
        <v>25.4</v>
      </c>
      <c r="M20" s="73">
        <v>70.7</v>
      </c>
      <c r="N20" s="73">
        <v>670</v>
      </c>
      <c r="O20" s="73">
        <v>1663</v>
      </c>
      <c r="P20" s="73">
        <v>70.8</v>
      </c>
      <c r="Q20" s="73">
        <v>26</v>
      </c>
      <c r="R20" s="73">
        <v>73.3</v>
      </c>
      <c r="S20" s="74">
        <f t="shared" si="2"/>
        <v>0</v>
      </c>
      <c r="T20" s="75">
        <f t="shared" si="2"/>
        <v>0</v>
      </c>
      <c r="U20" s="75">
        <f t="shared" si="3"/>
        <v>7855555.555555556</v>
      </c>
      <c r="V20" s="75">
        <f t="shared" si="3"/>
        <v>15711111.111111112</v>
      </c>
      <c r="W20" s="75">
        <f t="shared" si="3"/>
        <v>23566666.666666668</v>
      </c>
      <c r="X20" s="75">
        <f t="shared" si="3"/>
        <v>31422222.222222224</v>
      </c>
      <c r="Y20" s="75">
        <f t="shared" si="3"/>
        <v>39277777.777777776</v>
      </c>
      <c r="Z20" s="75">
        <f t="shared" si="3"/>
        <v>47133333.333333336</v>
      </c>
      <c r="AA20" s="75">
        <f t="shared" si="3"/>
        <v>54988888.888888888</v>
      </c>
      <c r="AB20" s="75">
        <f t="shared" si="3"/>
        <v>62844444.444444448</v>
      </c>
      <c r="AC20" s="75">
        <f t="shared" si="3"/>
        <v>70700000</v>
      </c>
      <c r="AD20" s="75">
        <f t="shared" si="3"/>
        <v>78555555.555555552</v>
      </c>
      <c r="AE20" s="75">
        <f t="shared" si="3"/>
        <v>70700000</v>
      </c>
      <c r="AF20" s="75">
        <f t="shared" si="3"/>
        <v>70700000</v>
      </c>
      <c r="AG20" s="75">
        <f t="shared" si="3"/>
        <v>70700000</v>
      </c>
      <c r="AH20" s="75">
        <f t="shared" si="3"/>
        <v>70700000</v>
      </c>
      <c r="AI20" s="75">
        <f t="shared" si="3"/>
        <v>70700000</v>
      </c>
      <c r="AJ20" s="75">
        <f t="shared" si="3"/>
        <v>70700000</v>
      </c>
      <c r="AK20" s="75">
        <f t="shared" si="3"/>
        <v>70700000</v>
      </c>
      <c r="AL20" s="75">
        <f t="shared" si="3"/>
        <v>70700000</v>
      </c>
      <c r="AM20" s="75">
        <f t="shared" si="3"/>
        <v>70700000</v>
      </c>
      <c r="AN20" s="75">
        <f t="shared" si="3"/>
        <v>70700000</v>
      </c>
      <c r="AO20" s="75">
        <f t="shared" si="3"/>
        <v>70700000</v>
      </c>
      <c r="AP20" s="75">
        <f t="shared" si="3"/>
        <v>70700000</v>
      </c>
      <c r="AQ20" s="75">
        <f t="shared" si="3"/>
        <v>70700000</v>
      </c>
      <c r="AR20" s="75">
        <f t="shared" si="3"/>
        <v>70700000</v>
      </c>
      <c r="AS20" s="75">
        <f t="shared" si="3"/>
        <v>70700000</v>
      </c>
      <c r="AT20" s="75">
        <f t="shared" si="3"/>
        <v>70700000</v>
      </c>
      <c r="AU20" s="75">
        <f t="shared" si="3"/>
        <v>70700000</v>
      </c>
      <c r="AV20" s="76">
        <f t="shared" si="3"/>
        <v>70700000</v>
      </c>
      <c r="AW20" s="74">
        <f>IF($B20="no",0,(IF($D20&gt;AW$6,0,IF(AW$6=$F20,$N20,IF(AW$6&gt;$F20,$N20,$N20*(AW$6+1-$D20)/($F$7-$D$7))))))*Conversions!$B$10</f>
        <v>0</v>
      </c>
      <c r="AX20" s="75">
        <f>IF($B20="No",0,(IF($D20&gt;AX$6,0,IF(AX$6=$F20,$N20,IF(AX$6&gt;$F20,$N20,$N20*(AX$6+1-$D20)/($F$7-$D$7))))))*Conversions!$B$10</f>
        <v>0</v>
      </c>
      <c r="AY20" s="75">
        <f>IF($B20="No",0,(IF($D20&gt;AY$6,0,IF(AY$6=$F20,$N20,IF(AY$6&gt;$F20,$N20,$N20*(AY$6+1-$D20)/($F$7-$D$7))))))*Conversions!$B$10</f>
        <v>74444.444444444438</v>
      </c>
      <c r="AZ20" s="75">
        <f>IF($B20="No",0,(IF($D20&gt;AZ$6,0,IF(AZ$6=$F20,$N20,IF(AZ$6&gt;$F20,$N20,$N20*(AZ$6+1-$D20)/($F$7-$D$7))))))*Conversions!$B$10</f>
        <v>148888.88888888888</v>
      </c>
      <c r="BA20" s="75">
        <f>IF($B20="No",0,(IF($D20&gt;BA$6,0,IF(BA$6=$F20,$N20,IF(BA$6&gt;$F20,$N20,$N20*(BA$6+1-$D20)/($F$7-$D$7))))))*Conversions!$B$10</f>
        <v>223333.33333333334</v>
      </c>
      <c r="BB20" s="75">
        <f>IF($B20="No",0,(IF($D20&gt;BB$6,0,IF(BB$6=$F20,$N20,IF(BB$6&gt;$F20,$N20,$N20*(BB$6+1-$D20)/($F$7-$D$7))))))*Conversions!$B$10</f>
        <v>297777.77777777775</v>
      </c>
      <c r="BC20" s="75">
        <f>IF($B20="No",0,(IF($D20&gt;BC$6,0,IF(BC$6=$F20,$N20,IF(BC$6&gt;$F20,$N20,$N20*(BC$6+1-$D20)/($F$7-$D$7))))))*Conversions!$B$10</f>
        <v>372222.22222222225</v>
      </c>
      <c r="BD20" s="75">
        <f>IF($B20="No",0,(IF($D20&gt;BD$6,0,IF(BD$6=$F20,$N20,IF(BD$6&gt;$F20,$N20,$N20*(BD$6+1-$D20)/($F$7-$D$7))))))*Conversions!$B$10</f>
        <v>446666.66666666669</v>
      </c>
      <c r="BE20" s="75">
        <f>IF($B20="No",0,(IF($D20&gt;BE$6,0,IF(BE$6=$F20,$N20,IF(BE$6&gt;$F20,$N20,$N20*(BE$6+1-$D20)/($F$7-$D$7))))))*Conversions!$B$10</f>
        <v>521111.11111111107</v>
      </c>
      <c r="BF20" s="75">
        <f>IF($B20="No",0,(IF($D20&gt;BF$6,0,IF(BF$6=$F20,$N20,IF(BF$6&gt;$F20,$N20,$N20*(BF$6+1-$D20)/($F$7-$D$7))))))*Conversions!$B$10</f>
        <v>595555.5555555555</v>
      </c>
      <c r="BG20" s="75">
        <f>IF($B20="No",0,(IF($D20&gt;BG$6,0,IF(BG$6=$F20,$N20,IF(BG$6&gt;$F20,$N20,$N20*(BG$6+1-$D20)/($F$7-$D$7))))))*Conversions!$B$10</f>
        <v>670000</v>
      </c>
      <c r="BH20" s="75">
        <f>IF($B20="No",0,(IF($D20&gt;BH$6,0,IF(BH$6=$F20,$N20,IF(BH$6&gt;$F20,$N20,$N20*(BH$6+1-$D20)/($F$7-$D$7))))))*Conversions!$B$10</f>
        <v>744444.4444444445</v>
      </c>
      <c r="BI20" s="75">
        <f>IF($B20="No",0,(IF($D20&gt;BI$6,0,IF(BI$6=$F20,$N20,IF(BI$6&gt;$F20,$N20,$N20*(BI$6+1-$D20)/($F$7-$D$7))))))*Conversions!$B$10</f>
        <v>670000</v>
      </c>
      <c r="BJ20" s="75">
        <f>IF($B20="No",0,(IF($D20&gt;BJ$6,0,IF(BJ$6=$F20,$N20,IF(BJ$6&gt;$F20,$N20,$N20*(BJ$6+1-$D20)/($F$7-$D$7))))))*Conversions!$B$10</f>
        <v>670000</v>
      </c>
      <c r="BK20" s="75">
        <f>IF($B20="No",0,(IF($D20&gt;BK$6,0,IF(BK$6=$F20,$N20,IF(BK$6&gt;$F20,$N20,$N20*(BK$6+1-$D20)/($F$7-$D$7))))))*Conversions!$B$10</f>
        <v>670000</v>
      </c>
      <c r="BL20" s="75">
        <f>IF($B20="No",0,(IF($D20&gt;BL$6,0,IF(BL$6=$F20,$N20,IF(BL$6&gt;$F20,$N20,$N20*(BL$6+1-$D20)/($F$7-$D$7))))))*Conversions!$B$10</f>
        <v>670000</v>
      </c>
      <c r="BM20" s="75">
        <f>IF($B20="No",0,(IF($D20&gt;BM$6,0,IF(BM$6=$F20,$N20,IF(BM$6&gt;$F20,$N20,$N20*(BM$6+1-$D20)/($F$7-$D$7))))))*Conversions!$B$10</f>
        <v>670000</v>
      </c>
      <c r="BN20" s="75">
        <f>IF($B20="No",0,(IF($D20&gt;BN$6,0,IF(BN$6=$F20,$N20,IF(BN$6&gt;$F20,$N20,$N20*(BN$6+1-$D20)/($F$7-$D$7))))))*Conversions!$B$10</f>
        <v>670000</v>
      </c>
      <c r="BO20" s="75">
        <f>IF($B20="No",0,(IF($D20&gt;BO$6,0,IF(BO$6=$F20,$N20,IF(BO$6&gt;$F20,$N20,$N20*(BO$6+1-$D20)/($F$7-$D$7))))))*Conversions!$B$10</f>
        <v>670000</v>
      </c>
      <c r="BP20" s="75">
        <f>IF($B20="No",0,(IF($D20&gt;BP$6,0,IF(BP$6=$F20,$N20,IF(BP$6&gt;$F20,$N20,$N20*(BP$6+1-$D20)/($F$7-$D$7))))))*Conversions!$B$10</f>
        <v>670000</v>
      </c>
      <c r="BQ20" s="75">
        <f>IF($B20="No",0,(IF($D20&gt;BQ$6,0,IF(BQ$6=$F20,$N20,IF(BQ$6&gt;$F20,$N20,$N20*(BQ$6+1-$D20)/($F$7-$D$7))))))*Conversions!$B$10</f>
        <v>670000</v>
      </c>
      <c r="BR20" s="75">
        <f>IF($B20="No",0,(IF($D20&gt;BR$6,0,IF(BR$6=$F20,$N20,IF(BR$6&gt;$F20,$N20,$N20*(BR$6+1-$D20)/($F$7-$D$7))))))*Conversions!$B$10</f>
        <v>670000</v>
      </c>
      <c r="BS20" s="75">
        <f>IF($B20="No",0,(IF($D20&gt;BS$6,0,IF(BS$6=$F20,$N20,IF(BS$6&gt;$F20,$N20,$N20*(BS$6+1-$D20)/($F$7-$D$7))))))*Conversions!$B$10</f>
        <v>670000</v>
      </c>
      <c r="BT20" s="75">
        <f>IF($B20="No",0,(IF($D20&gt;BT$6,0,IF(BT$6=$F20,$N20,IF(BT$6&gt;$F20,$N20,$N20*(BT$6+1-$D20)/($F$7-$D$7))))))*Conversions!$B$10</f>
        <v>670000</v>
      </c>
      <c r="BU20" s="75">
        <f>IF($B20="No",0,(IF($D20&gt;BU$6,0,IF(BU$6=$F20,$N20,IF(BU$6&gt;$F20,$N20,$N20*(BU$6+1-$D20)/($F$7-$D$7))))))*Conversions!$B$10</f>
        <v>670000</v>
      </c>
      <c r="BV20" s="75">
        <f>IF($B20="No",0,(IF($D20&gt;BV$6,0,IF(BV$6=$F20,$N20,IF(BV$6&gt;$F20,$N20,$N20*(BV$6+1-$D20)/($F$7-$D$7))))))*Conversions!$B$10</f>
        <v>670000</v>
      </c>
      <c r="BW20" s="75">
        <f>IF($B20="No",0,(IF($D20&gt;BW$6,0,IF(BW$6=$F20,$N20,IF(BW$6&gt;$F20,$N20,$N20*(BW$6+1-$D20)/($F$7-$D$7))))))*Conversions!$B$10</f>
        <v>670000</v>
      </c>
      <c r="BX20" s="75">
        <f>IF($B20="No",0,(IF($D20&gt;BX$6,0,IF(BX$6=$F20,$N20,IF(BX$6&gt;$F20,$N20,$N20*(BX$6+1-$D20)/($F$7-$D$7))))))*Conversions!$B$10</f>
        <v>670000</v>
      </c>
      <c r="BY20" s="75">
        <f>IF($B20="No",0,(IF($D20&gt;BY$6,0,IF(BY$6=$F20,$N20,IF(BY$6&gt;$F20,$N20,$N20*(BY$6+1-$D20)/($F$7-$D$7))))))*Conversions!$B$10</f>
        <v>670000</v>
      </c>
      <c r="BZ20" s="76">
        <f>IF($B20="No",0,(IF($D20&gt;BZ$6,0,IF(BZ$6=$F20,$N20,IF(BZ$6&gt;$F20,$N20,$N20*(BZ$6+1-$D20)/($F$7-$D$7))))))*Conversions!$B$10</f>
        <v>670000</v>
      </c>
      <c r="CA20" s="74">
        <f>(S20*Conversions!J$14+AW20*Conversions!J$15)/Conversions!$B$9</f>
        <v>0</v>
      </c>
      <c r="CB20" s="75">
        <f>(T20*Conversions!K$14+AX20*Conversions!K$15)/Conversions!$B$9</f>
        <v>0</v>
      </c>
      <c r="CC20" s="75">
        <f>(U20*Conversions!L$14+AY20*Conversions!L$15)/Conversions!$B$9</f>
        <v>8944.4147104851345</v>
      </c>
      <c r="CD20" s="75">
        <f>(V20*Conversions!M$14+AZ20*Conversions!M$15)/Conversions!$B$9</f>
        <v>17821.338028169015</v>
      </c>
      <c r="CE20" s="75">
        <f>(W20*Conversions!N$14+BA20*Conversions!N$15)/Conversions!$B$9</f>
        <v>26630.76995305164</v>
      </c>
      <c r="CF20" s="75">
        <f>(X20*Conversions!O$14+BB20*Conversions!O$15)/Conversions!$B$9</f>
        <v>35129.74147104851</v>
      </c>
      <c r="CG20" s="75">
        <f>(Y20*Conversions!P$14+BC20*Conversions!P$15)/Conversions!$B$9</f>
        <v>43439.737089201866</v>
      </c>
      <c r="CH20" s="75">
        <f>(Z20*Conversions!Q$14+BD20*Conversions!Q$15)/Conversions!$B$9</f>
        <v>51560.756807511731</v>
      </c>
      <c r="CI20" s="75">
        <f>(AA20*Conversions!R$14+BE20*Conversions!R$15)/Conversions!$B$9</f>
        <v>59492.800625978074</v>
      </c>
      <c r="CJ20" s="75">
        <f>(AB20*Conversions!S$14+BF20*Conversions!S$15)/Conversions!$B$9</f>
        <v>67235.868544600933</v>
      </c>
      <c r="CK20" s="75">
        <f>(AC20*Conversions!T$14+BG20*Conversions!T$15)/Conversions!$B$9</f>
        <v>74425.507042253521</v>
      </c>
      <c r="CL20" s="75">
        <f>(AD20*Conversions!U$14+BH20*Conversions!U$15)/Conversions!$B$9</f>
        <v>81345.179968701093</v>
      </c>
      <c r="CM20" s="75">
        <f>(AE20*Conversions!V$14+BI20*Conversions!V$15)/Conversions!$B$9</f>
        <v>71995.816901408456</v>
      </c>
      <c r="CN20" s="75">
        <f>(AF20*Conversions!W$14+BJ20*Conversions!W$15)/Conversions!$B$9</f>
        <v>70780.971830985902</v>
      </c>
      <c r="CO20" s="75">
        <f>(AG20*Conversions!X$14+BK20*Conversions!X$15)/Conversions!$B$9</f>
        <v>69566.126760563377</v>
      </c>
      <c r="CP20" s="75">
        <f>(AH20*Conversions!Y$14+BL20*Conversions!Y$15)/Conversions!$B$9</f>
        <v>68351.281690140837</v>
      </c>
      <c r="CQ20" s="75">
        <f>(AI20*Conversions!Z$14+BM20*Conversions!Z$15)/Conversions!$B$9</f>
        <v>67136.436619718297</v>
      </c>
      <c r="CR20" s="75">
        <f>(AJ20*Conversions!AA$14+BN20*Conversions!AA$15)/Conversions!$B$9</f>
        <v>65921.591549295757</v>
      </c>
      <c r="CS20" s="75">
        <f>(AK20*Conversions!AB$14+BO20*Conversions!AB$15)/Conversions!$B$9</f>
        <v>64706.746478873225</v>
      </c>
      <c r="CT20" s="75">
        <f>(AL20*Conversions!AC$14+BP20*Conversions!AC$15)/Conversions!$B$9</f>
        <v>63491.901408450693</v>
      </c>
      <c r="CU20" s="75">
        <f>(AM20*Conversions!AD$14+BQ20*Conversions!AD$15)/Conversions!$B$9</f>
        <v>62277.056338028146</v>
      </c>
      <c r="CV20" s="75">
        <f>(AN20*Conversions!AE$14+BR20*Conversions!AE$15)/Conversions!$B$9</f>
        <v>61062.21126760562</v>
      </c>
      <c r="CW20" s="75">
        <f>(AO20*Conversions!AF$14+BS20*Conversions!AF$15)/Conversions!$B$9</f>
        <v>59847.366197183073</v>
      </c>
      <c r="CX20" s="75">
        <f>(AP20*Conversions!AG$14+BT20*Conversions!AG$15)/Conversions!$B$9</f>
        <v>58632.521126760541</v>
      </c>
      <c r="CY20" s="75">
        <f>(AQ20*Conversions!AH$14+BU20*Conversions!AH$15)/Conversions!$B$9</f>
        <v>57417.676056338001</v>
      </c>
      <c r="CZ20" s="75">
        <f>(AR20*Conversions!AI$14+BV20*Conversions!AI$15)/Conversions!$B$9</f>
        <v>56202.830985915469</v>
      </c>
      <c r="DA20" s="75">
        <f>(AS20*Conversions!AJ$14+BW20*Conversions!AJ$15)/Conversions!$B$9</f>
        <v>54987.985915492936</v>
      </c>
      <c r="DB20" s="75">
        <f>(AT20*Conversions!AK$14+BX20*Conversions!AK$15)/Conversions!$B$9</f>
        <v>53773.140845070397</v>
      </c>
      <c r="DC20" s="75">
        <f>(AU20*Conversions!AL$14+BY20*Conversions!AL$15)/Conversions!$B$9</f>
        <v>52558.295774647864</v>
      </c>
      <c r="DD20" s="76">
        <f>(AV20*Conversions!AM$14+BZ20*Conversions!AM$15)/Conversions!$B$9</f>
        <v>51343.450704225346</v>
      </c>
    </row>
    <row r="21" spans="2:108" ht="15.95">
      <c r="B21" s="25" t="s">
        <v>23</v>
      </c>
      <c r="C21" s="14" t="s">
        <v>242</v>
      </c>
      <c r="D21" s="5">
        <v>2023</v>
      </c>
      <c r="E21" s="14">
        <v>10</v>
      </c>
      <c r="F21" s="14">
        <f t="shared" si="1"/>
        <v>2033</v>
      </c>
      <c r="G21" s="73">
        <v>0</v>
      </c>
      <c r="H21" s="73">
        <v>0</v>
      </c>
      <c r="I21" s="73">
        <v>326</v>
      </c>
      <c r="J21" s="73">
        <v>0</v>
      </c>
      <c r="K21" s="73">
        <v>0</v>
      </c>
      <c r="L21" s="73">
        <v>0</v>
      </c>
      <c r="M21" s="73">
        <v>0</v>
      </c>
      <c r="N21" s="73">
        <v>0</v>
      </c>
      <c r="O21" s="73">
        <v>930</v>
      </c>
      <c r="P21" s="73">
        <v>0</v>
      </c>
      <c r="Q21" s="73">
        <v>0</v>
      </c>
      <c r="R21" s="73">
        <v>0</v>
      </c>
      <c r="S21" s="74">
        <f t="shared" si="2"/>
        <v>0</v>
      </c>
      <c r="T21" s="75">
        <f t="shared" si="2"/>
        <v>0</v>
      </c>
      <c r="U21" s="75">
        <f t="shared" si="3"/>
        <v>0</v>
      </c>
      <c r="V21" s="75">
        <f t="shared" si="3"/>
        <v>0</v>
      </c>
      <c r="W21" s="75">
        <f t="shared" si="3"/>
        <v>0</v>
      </c>
      <c r="X21" s="75">
        <f t="shared" si="3"/>
        <v>0</v>
      </c>
      <c r="Y21" s="75">
        <f t="shared" si="3"/>
        <v>0</v>
      </c>
      <c r="Z21" s="75">
        <f t="shared" si="3"/>
        <v>0</v>
      </c>
      <c r="AA21" s="75">
        <f t="shared" si="3"/>
        <v>0</v>
      </c>
      <c r="AB21" s="75">
        <f t="shared" si="3"/>
        <v>0</v>
      </c>
      <c r="AC21" s="75">
        <f t="shared" si="3"/>
        <v>0</v>
      </c>
      <c r="AD21" s="75">
        <f t="shared" si="3"/>
        <v>0</v>
      </c>
      <c r="AE21" s="75">
        <f t="shared" si="3"/>
        <v>0</v>
      </c>
      <c r="AF21" s="75">
        <f t="shared" si="3"/>
        <v>0</v>
      </c>
      <c r="AG21" s="75">
        <f t="shared" si="3"/>
        <v>0</v>
      </c>
      <c r="AH21" s="75">
        <f t="shared" si="3"/>
        <v>0</v>
      </c>
      <c r="AI21" s="75">
        <f t="shared" si="3"/>
        <v>0</v>
      </c>
      <c r="AJ21" s="75">
        <f t="shared" si="3"/>
        <v>0</v>
      </c>
      <c r="AK21" s="75">
        <f t="shared" si="3"/>
        <v>0</v>
      </c>
      <c r="AL21" s="75">
        <f t="shared" si="3"/>
        <v>0</v>
      </c>
      <c r="AM21" s="75">
        <f t="shared" si="3"/>
        <v>0</v>
      </c>
      <c r="AN21" s="75">
        <f t="shared" si="3"/>
        <v>0</v>
      </c>
      <c r="AO21" s="75">
        <f t="shared" si="3"/>
        <v>0</v>
      </c>
      <c r="AP21" s="75">
        <f t="shared" si="3"/>
        <v>0</v>
      </c>
      <c r="AQ21" s="75">
        <f t="shared" si="3"/>
        <v>0</v>
      </c>
      <c r="AR21" s="75">
        <f t="shared" si="3"/>
        <v>0</v>
      </c>
      <c r="AS21" s="75">
        <f t="shared" si="3"/>
        <v>0</v>
      </c>
      <c r="AT21" s="75">
        <f t="shared" si="3"/>
        <v>0</v>
      </c>
      <c r="AU21" s="75">
        <f t="shared" si="3"/>
        <v>0</v>
      </c>
      <c r="AV21" s="76">
        <f t="shared" si="3"/>
        <v>0</v>
      </c>
      <c r="AW21" s="74">
        <f>IF($B21="no",0,(IF($D21&gt;AW$6,0,IF(AW$6=$F21,$N21,IF(AW$6&gt;$F21,$N21,$N21*(AW$6+1-$D21)/($F$7-$D$7))))))*Conversions!$B$10</f>
        <v>0</v>
      </c>
      <c r="AX21" s="75">
        <f>IF($B21="No",0,(IF($D21&gt;AX$6,0,IF(AX$6=$F21,$N21,IF(AX$6&gt;$F21,$N21,$N21*(AX$6+1-$D21)/($F$7-$D$7))))))*Conversions!$B$10</f>
        <v>0</v>
      </c>
      <c r="AY21" s="75">
        <f>IF($B21="No",0,(IF($D21&gt;AY$6,0,IF(AY$6=$F21,$N21,IF(AY$6&gt;$F21,$N21,$N21*(AY$6+1-$D21)/($F$7-$D$7))))))*Conversions!$B$10</f>
        <v>0</v>
      </c>
      <c r="AZ21" s="75">
        <f>IF($B21="No",0,(IF($D21&gt;AZ$6,0,IF(AZ$6=$F21,$N21,IF(AZ$6&gt;$F21,$N21,$N21*(AZ$6+1-$D21)/($F$7-$D$7))))))*Conversions!$B$10</f>
        <v>0</v>
      </c>
      <c r="BA21" s="75">
        <f>IF($B21="No",0,(IF($D21&gt;BA$6,0,IF(BA$6=$F21,$N21,IF(BA$6&gt;$F21,$N21,$N21*(BA$6+1-$D21)/($F$7-$D$7))))))*Conversions!$B$10</f>
        <v>0</v>
      </c>
      <c r="BB21" s="75">
        <f>IF($B21="No",0,(IF($D21&gt;BB$6,0,IF(BB$6=$F21,$N21,IF(BB$6&gt;$F21,$N21,$N21*(BB$6+1-$D21)/($F$7-$D$7))))))*Conversions!$B$10</f>
        <v>0</v>
      </c>
      <c r="BC21" s="75">
        <f>IF($B21="No",0,(IF($D21&gt;BC$6,0,IF(BC$6=$F21,$N21,IF(BC$6&gt;$F21,$N21,$N21*(BC$6+1-$D21)/($F$7-$D$7))))))*Conversions!$B$10</f>
        <v>0</v>
      </c>
      <c r="BD21" s="75">
        <f>IF($B21="No",0,(IF($D21&gt;BD$6,0,IF(BD$6=$F21,$N21,IF(BD$6&gt;$F21,$N21,$N21*(BD$6+1-$D21)/($F$7-$D$7))))))*Conversions!$B$10</f>
        <v>0</v>
      </c>
      <c r="BE21" s="75">
        <f>IF($B21="No",0,(IF($D21&gt;BE$6,0,IF(BE$6=$F21,$N21,IF(BE$6&gt;$F21,$N21,$N21*(BE$6+1-$D21)/($F$7-$D$7))))))*Conversions!$B$10</f>
        <v>0</v>
      </c>
      <c r="BF21" s="75">
        <f>IF($B21="No",0,(IF($D21&gt;BF$6,0,IF(BF$6=$F21,$N21,IF(BF$6&gt;$F21,$N21,$N21*(BF$6+1-$D21)/($F$7-$D$7))))))*Conversions!$B$10</f>
        <v>0</v>
      </c>
      <c r="BG21" s="75">
        <f>IF($B21="No",0,(IF($D21&gt;BG$6,0,IF(BG$6=$F21,$N21,IF(BG$6&gt;$F21,$N21,$N21*(BG$6+1-$D21)/($F$7-$D$7))))))*Conversions!$B$10</f>
        <v>0</v>
      </c>
      <c r="BH21" s="75">
        <f>IF($B21="No",0,(IF($D21&gt;BH$6,0,IF(BH$6=$F21,$N21,IF(BH$6&gt;$F21,$N21,$N21*(BH$6+1-$D21)/($F$7-$D$7))))))*Conversions!$B$10</f>
        <v>0</v>
      </c>
      <c r="BI21" s="75">
        <f>IF($B21="No",0,(IF($D21&gt;BI$6,0,IF(BI$6=$F21,$N21,IF(BI$6&gt;$F21,$N21,$N21*(BI$6+1-$D21)/($F$7-$D$7))))))*Conversions!$B$10</f>
        <v>0</v>
      </c>
      <c r="BJ21" s="75">
        <f>IF($B21="No",0,(IF($D21&gt;BJ$6,0,IF(BJ$6=$F21,$N21,IF(BJ$6&gt;$F21,$N21,$N21*(BJ$6+1-$D21)/($F$7-$D$7))))))*Conversions!$B$10</f>
        <v>0</v>
      </c>
      <c r="BK21" s="75">
        <f>IF($B21="No",0,(IF($D21&gt;BK$6,0,IF(BK$6=$F21,$N21,IF(BK$6&gt;$F21,$N21,$N21*(BK$6+1-$D21)/($F$7-$D$7))))))*Conversions!$B$10</f>
        <v>0</v>
      </c>
      <c r="BL21" s="75">
        <f>IF($B21="No",0,(IF($D21&gt;BL$6,0,IF(BL$6=$F21,$N21,IF(BL$6&gt;$F21,$N21,$N21*(BL$6+1-$D21)/($F$7-$D$7))))))*Conversions!$B$10</f>
        <v>0</v>
      </c>
      <c r="BM21" s="75">
        <f>IF($B21="No",0,(IF($D21&gt;BM$6,0,IF(BM$6=$F21,$N21,IF(BM$6&gt;$F21,$N21,$N21*(BM$6+1-$D21)/($F$7-$D$7))))))*Conversions!$B$10</f>
        <v>0</v>
      </c>
      <c r="BN21" s="75">
        <f>IF($B21="No",0,(IF($D21&gt;BN$6,0,IF(BN$6=$F21,$N21,IF(BN$6&gt;$F21,$N21,$N21*(BN$6+1-$D21)/($F$7-$D$7))))))*Conversions!$B$10</f>
        <v>0</v>
      </c>
      <c r="BO21" s="75">
        <f>IF($B21="No",0,(IF($D21&gt;BO$6,0,IF(BO$6=$F21,$N21,IF(BO$6&gt;$F21,$N21,$N21*(BO$6+1-$D21)/($F$7-$D$7))))))*Conversions!$B$10</f>
        <v>0</v>
      </c>
      <c r="BP21" s="75">
        <f>IF($B21="No",0,(IF($D21&gt;BP$6,0,IF(BP$6=$F21,$N21,IF(BP$6&gt;$F21,$N21,$N21*(BP$6+1-$D21)/($F$7-$D$7))))))*Conversions!$B$10</f>
        <v>0</v>
      </c>
      <c r="BQ21" s="75">
        <f>IF($B21="No",0,(IF($D21&gt;BQ$6,0,IF(BQ$6=$F21,$N21,IF(BQ$6&gt;$F21,$N21,$N21*(BQ$6+1-$D21)/($F$7-$D$7))))))*Conversions!$B$10</f>
        <v>0</v>
      </c>
      <c r="BR21" s="75">
        <f>IF($B21="No",0,(IF($D21&gt;BR$6,0,IF(BR$6=$F21,$N21,IF(BR$6&gt;$F21,$N21,$N21*(BR$6+1-$D21)/($F$7-$D$7))))))*Conversions!$B$10</f>
        <v>0</v>
      </c>
      <c r="BS21" s="75">
        <f>IF($B21="No",0,(IF($D21&gt;BS$6,0,IF(BS$6=$F21,$N21,IF(BS$6&gt;$F21,$N21,$N21*(BS$6+1-$D21)/($F$7-$D$7))))))*Conversions!$B$10</f>
        <v>0</v>
      </c>
      <c r="BT21" s="75">
        <f>IF($B21="No",0,(IF($D21&gt;BT$6,0,IF(BT$6=$F21,$N21,IF(BT$6&gt;$F21,$N21,$N21*(BT$6+1-$D21)/($F$7-$D$7))))))*Conversions!$B$10</f>
        <v>0</v>
      </c>
      <c r="BU21" s="75">
        <f>IF($B21="No",0,(IF($D21&gt;BU$6,0,IF(BU$6=$F21,$N21,IF(BU$6&gt;$F21,$N21,$N21*(BU$6+1-$D21)/($F$7-$D$7))))))*Conversions!$B$10</f>
        <v>0</v>
      </c>
      <c r="BV21" s="75">
        <f>IF($B21="No",0,(IF($D21&gt;BV$6,0,IF(BV$6=$F21,$N21,IF(BV$6&gt;$F21,$N21,$N21*(BV$6+1-$D21)/($F$7-$D$7))))))*Conversions!$B$10</f>
        <v>0</v>
      </c>
      <c r="BW21" s="75">
        <f>IF($B21="No",0,(IF($D21&gt;BW$6,0,IF(BW$6=$F21,$N21,IF(BW$6&gt;$F21,$N21,$N21*(BW$6+1-$D21)/($F$7-$D$7))))))*Conversions!$B$10</f>
        <v>0</v>
      </c>
      <c r="BX21" s="75">
        <f>IF($B21="No",0,(IF($D21&gt;BX$6,0,IF(BX$6=$F21,$N21,IF(BX$6&gt;$F21,$N21,$N21*(BX$6+1-$D21)/($F$7-$D$7))))))*Conversions!$B$10</f>
        <v>0</v>
      </c>
      <c r="BY21" s="75">
        <f>IF($B21="No",0,(IF($D21&gt;BY$6,0,IF(BY$6=$F21,$N21,IF(BY$6&gt;$F21,$N21,$N21*(BY$6+1-$D21)/($F$7-$D$7))))))*Conversions!$B$10</f>
        <v>0</v>
      </c>
      <c r="BZ21" s="76">
        <f>IF($B21="No",0,(IF($D21&gt;BZ$6,0,IF(BZ$6=$F21,$N21,IF(BZ$6&gt;$F21,$N21,$N21*(BZ$6+1-$D21)/($F$7-$D$7))))))*Conversions!$B$10</f>
        <v>0</v>
      </c>
      <c r="CA21" s="74">
        <f>(S21*Conversions!J$14+AW21*Conversions!J$15)/Conversions!$B$9</f>
        <v>0</v>
      </c>
      <c r="CB21" s="75">
        <f>(T21*Conversions!K$14+AX21*Conversions!K$15)/Conversions!$B$9</f>
        <v>0</v>
      </c>
      <c r="CC21" s="75">
        <f>(U21*Conversions!L$14+AY21*Conversions!L$15)/Conversions!$B$9</f>
        <v>0</v>
      </c>
      <c r="CD21" s="75">
        <f>(V21*Conversions!M$14+AZ21*Conversions!M$15)/Conversions!$B$9</f>
        <v>0</v>
      </c>
      <c r="CE21" s="75">
        <f>(W21*Conversions!N$14+BA21*Conversions!N$15)/Conversions!$B$9</f>
        <v>0</v>
      </c>
      <c r="CF21" s="75">
        <f>(X21*Conversions!O$14+BB21*Conversions!O$15)/Conversions!$B$9</f>
        <v>0</v>
      </c>
      <c r="CG21" s="75">
        <f>(Y21*Conversions!P$14+BC21*Conversions!P$15)/Conversions!$B$9</f>
        <v>0</v>
      </c>
      <c r="CH21" s="75">
        <f>(Z21*Conversions!Q$14+BD21*Conversions!Q$15)/Conversions!$B$9</f>
        <v>0</v>
      </c>
      <c r="CI21" s="75">
        <f>(AA21*Conversions!R$14+BE21*Conversions!R$15)/Conversions!$B$9</f>
        <v>0</v>
      </c>
      <c r="CJ21" s="75">
        <f>(AB21*Conversions!S$14+BF21*Conversions!S$15)/Conversions!$B$9</f>
        <v>0</v>
      </c>
      <c r="CK21" s="75">
        <f>(AC21*Conversions!T$14+BG21*Conversions!T$15)/Conversions!$B$9</f>
        <v>0</v>
      </c>
      <c r="CL21" s="75">
        <f>(AD21*Conversions!U$14+BH21*Conversions!U$15)/Conversions!$B$9</f>
        <v>0</v>
      </c>
      <c r="CM21" s="75">
        <f>(AE21*Conversions!V$14+BI21*Conversions!V$15)/Conversions!$B$9</f>
        <v>0</v>
      </c>
      <c r="CN21" s="75">
        <f>(AF21*Conversions!W$14+BJ21*Conversions!W$15)/Conversions!$B$9</f>
        <v>0</v>
      </c>
      <c r="CO21" s="75">
        <f>(AG21*Conversions!X$14+BK21*Conversions!X$15)/Conversions!$B$9</f>
        <v>0</v>
      </c>
      <c r="CP21" s="75">
        <f>(AH21*Conversions!Y$14+BL21*Conversions!Y$15)/Conversions!$B$9</f>
        <v>0</v>
      </c>
      <c r="CQ21" s="75">
        <f>(AI21*Conversions!Z$14+BM21*Conversions!Z$15)/Conversions!$B$9</f>
        <v>0</v>
      </c>
      <c r="CR21" s="75">
        <f>(AJ21*Conversions!AA$14+BN21*Conversions!AA$15)/Conversions!$B$9</f>
        <v>0</v>
      </c>
      <c r="CS21" s="75">
        <f>(AK21*Conversions!AB$14+BO21*Conversions!AB$15)/Conversions!$B$9</f>
        <v>0</v>
      </c>
      <c r="CT21" s="75">
        <f>(AL21*Conversions!AC$14+BP21*Conversions!AC$15)/Conversions!$B$9</f>
        <v>0</v>
      </c>
      <c r="CU21" s="75">
        <f>(AM21*Conversions!AD$14+BQ21*Conversions!AD$15)/Conversions!$B$9</f>
        <v>0</v>
      </c>
      <c r="CV21" s="75">
        <f>(AN21*Conversions!AE$14+BR21*Conversions!AE$15)/Conversions!$B$9</f>
        <v>0</v>
      </c>
      <c r="CW21" s="75">
        <f>(AO21*Conversions!AF$14+BS21*Conversions!AF$15)/Conversions!$B$9</f>
        <v>0</v>
      </c>
      <c r="CX21" s="75">
        <f>(AP21*Conversions!AG$14+BT21*Conversions!AG$15)/Conversions!$B$9</f>
        <v>0</v>
      </c>
      <c r="CY21" s="75">
        <f>(AQ21*Conversions!AH$14+BU21*Conversions!AH$15)/Conversions!$B$9</f>
        <v>0</v>
      </c>
      <c r="CZ21" s="75">
        <f>(AR21*Conversions!AI$14+BV21*Conversions!AI$15)/Conversions!$B$9</f>
        <v>0</v>
      </c>
      <c r="DA21" s="75">
        <f>(AS21*Conversions!AJ$14+BW21*Conversions!AJ$15)/Conversions!$B$9</f>
        <v>0</v>
      </c>
      <c r="DB21" s="75">
        <f>(AT21*Conversions!AK$14+BX21*Conversions!AK$15)/Conversions!$B$9</f>
        <v>0</v>
      </c>
      <c r="DC21" s="75">
        <f>(AU21*Conversions!AL$14+BY21*Conversions!AL$15)/Conversions!$B$9</f>
        <v>0</v>
      </c>
      <c r="DD21" s="76">
        <f>(AV21*Conversions!AM$14+BZ21*Conversions!AM$15)/Conversions!$B$9</f>
        <v>0</v>
      </c>
    </row>
    <row r="22" spans="2:108" ht="15.95">
      <c r="B22" s="25" t="s">
        <v>85</v>
      </c>
      <c r="C22" s="14" t="s">
        <v>243</v>
      </c>
      <c r="D22" s="5">
        <v>2023</v>
      </c>
      <c r="E22" s="14" t="s">
        <v>237</v>
      </c>
      <c r="F22" s="14" t="e">
        <f t="shared" si="1"/>
        <v>#VALUE!</v>
      </c>
      <c r="G22" s="73" t="s">
        <v>237</v>
      </c>
      <c r="H22" s="73" t="s">
        <v>237</v>
      </c>
      <c r="I22" s="73" t="s">
        <v>237</v>
      </c>
      <c r="J22" s="73" t="s">
        <v>237</v>
      </c>
      <c r="K22" s="73" t="s">
        <v>237</v>
      </c>
      <c r="L22" s="73" t="s">
        <v>237</v>
      </c>
      <c r="M22" s="73" t="s">
        <v>237</v>
      </c>
      <c r="N22" s="73" t="s">
        <v>237</v>
      </c>
      <c r="O22" s="73" t="s">
        <v>237</v>
      </c>
      <c r="P22" s="73" t="s">
        <v>237</v>
      </c>
      <c r="Q22" s="73" t="s">
        <v>237</v>
      </c>
      <c r="R22" s="73" t="s">
        <v>237</v>
      </c>
      <c r="S22" s="74">
        <f t="shared" si="2"/>
        <v>0</v>
      </c>
      <c r="T22" s="75">
        <f t="shared" si="2"/>
        <v>0</v>
      </c>
      <c r="U22" s="75">
        <f t="shared" si="3"/>
        <v>0</v>
      </c>
      <c r="V22" s="75">
        <f t="shared" si="3"/>
        <v>0</v>
      </c>
      <c r="W22" s="75">
        <f t="shared" si="3"/>
        <v>0</v>
      </c>
      <c r="X22" s="75">
        <f t="shared" si="3"/>
        <v>0</v>
      </c>
      <c r="Y22" s="75">
        <f t="shared" si="3"/>
        <v>0</v>
      </c>
      <c r="Z22" s="75">
        <f t="shared" si="3"/>
        <v>0</v>
      </c>
      <c r="AA22" s="75">
        <f t="shared" si="3"/>
        <v>0</v>
      </c>
      <c r="AB22" s="75">
        <f t="shared" si="3"/>
        <v>0</v>
      </c>
      <c r="AC22" s="75">
        <f t="shared" si="3"/>
        <v>0</v>
      </c>
      <c r="AD22" s="75">
        <f t="shared" si="3"/>
        <v>0</v>
      </c>
      <c r="AE22" s="75">
        <f t="shared" si="3"/>
        <v>0</v>
      </c>
      <c r="AF22" s="75">
        <f t="shared" si="3"/>
        <v>0</v>
      </c>
      <c r="AG22" s="75">
        <f t="shared" si="3"/>
        <v>0</v>
      </c>
      <c r="AH22" s="75">
        <f t="shared" si="3"/>
        <v>0</v>
      </c>
      <c r="AI22" s="75">
        <f t="shared" si="3"/>
        <v>0</v>
      </c>
      <c r="AJ22" s="75">
        <f t="shared" si="3"/>
        <v>0</v>
      </c>
      <c r="AK22" s="75">
        <f t="shared" si="3"/>
        <v>0</v>
      </c>
      <c r="AL22" s="75">
        <f t="shared" si="3"/>
        <v>0</v>
      </c>
      <c r="AM22" s="75">
        <f t="shared" si="3"/>
        <v>0</v>
      </c>
      <c r="AN22" s="75">
        <f t="shared" si="3"/>
        <v>0</v>
      </c>
      <c r="AO22" s="75">
        <f t="shared" si="3"/>
        <v>0</v>
      </c>
      <c r="AP22" s="75">
        <f t="shared" si="3"/>
        <v>0</v>
      </c>
      <c r="AQ22" s="75">
        <f t="shared" si="3"/>
        <v>0</v>
      </c>
      <c r="AR22" s="75">
        <f t="shared" si="3"/>
        <v>0</v>
      </c>
      <c r="AS22" s="75">
        <f t="shared" si="3"/>
        <v>0</v>
      </c>
      <c r="AT22" s="75">
        <f t="shared" si="3"/>
        <v>0</v>
      </c>
      <c r="AU22" s="75">
        <f t="shared" si="3"/>
        <v>0</v>
      </c>
      <c r="AV22" s="76">
        <f t="shared" si="3"/>
        <v>0</v>
      </c>
      <c r="AW22" s="74">
        <f>IF($B22="no",0,(IF($D22&gt;AW$6,0,IF(AW$6=$F22,$N22,IF(AW$6&gt;$F22,$N22,$N22*(AW$6+1-$D22)/($F$7-$D$7))))))*Conversions!$B$10</f>
        <v>0</v>
      </c>
      <c r="AX22" s="75">
        <f>IF($B22="No",0,(IF($D22&gt;AX$6,0,IF(AX$6=$F22,$N22,IF(AX$6&gt;$F22,$N22,$N22*(AX$6+1-$D22)/($F$7-$D$7))))))*Conversions!$B$10</f>
        <v>0</v>
      </c>
      <c r="AY22" s="75">
        <f>IF($B22="No",0,(IF($D22&gt;AY$6,0,IF(AY$6=$F22,$N22,IF(AY$6&gt;$F22,$N22,$N22*(AY$6+1-$D22)/($F$7-$D$7))))))*Conversions!$B$10</f>
        <v>0</v>
      </c>
      <c r="AZ22" s="75">
        <f>IF($B22="No",0,(IF($D22&gt;AZ$6,0,IF(AZ$6=$F22,$N22,IF(AZ$6&gt;$F22,$N22,$N22*(AZ$6+1-$D22)/($F$7-$D$7))))))*Conversions!$B$10</f>
        <v>0</v>
      </c>
      <c r="BA22" s="75">
        <f>IF($B22="No",0,(IF($D22&gt;BA$6,0,IF(BA$6=$F22,$N22,IF(BA$6&gt;$F22,$N22,$N22*(BA$6+1-$D22)/($F$7-$D$7))))))*Conversions!$B$10</f>
        <v>0</v>
      </c>
      <c r="BB22" s="75">
        <f>IF($B22="No",0,(IF($D22&gt;BB$6,0,IF(BB$6=$F22,$N22,IF(BB$6&gt;$F22,$N22,$N22*(BB$6+1-$D22)/($F$7-$D$7))))))*Conversions!$B$10</f>
        <v>0</v>
      </c>
      <c r="BC22" s="75">
        <f>IF($B22="No",0,(IF($D22&gt;BC$6,0,IF(BC$6=$F22,$N22,IF(BC$6&gt;$F22,$N22,$N22*(BC$6+1-$D22)/($F$7-$D$7))))))*Conversions!$B$10</f>
        <v>0</v>
      </c>
      <c r="BD22" s="75">
        <f>IF($B22="No",0,(IF($D22&gt;BD$6,0,IF(BD$6=$F22,$N22,IF(BD$6&gt;$F22,$N22,$N22*(BD$6+1-$D22)/($F$7-$D$7))))))*Conversions!$B$10</f>
        <v>0</v>
      </c>
      <c r="BE22" s="75">
        <f>IF($B22="No",0,(IF($D22&gt;BE$6,0,IF(BE$6=$F22,$N22,IF(BE$6&gt;$F22,$N22,$N22*(BE$6+1-$D22)/($F$7-$D$7))))))*Conversions!$B$10</f>
        <v>0</v>
      </c>
      <c r="BF22" s="75">
        <f>IF($B22="No",0,(IF($D22&gt;BF$6,0,IF(BF$6=$F22,$N22,IF(BF$6&gt;$F22,$N22,$N22*(BF$6+1-$D22)/($F$7-$D$7))))))*Conversions!$B$10</f>
        <v>0</v>
      </c>
      <c r="BG22" s="75">
        <f>IF($B22="No",0,(IF($D22&gt;BG$6,0,IF(BG$6=$F22,$N22,IF(BG$6&gt;$F22,$N22,$N22*(BG$6+1-$D22)/($F$7-$D$7))))))*Conversions!$B$10</f>
        <v>0</v>
      </c>
      <c r="BH22" s="75">
        <f>IF($B22="No",0,(IF($D22&gt;BH$6,0,IF(BH$6=$F22,$N22,IF(BH$6&gt;$F22,$N22,$N22*(BH$6+1-$D22)/($F$7-$D$7))))))*Conversions!$B$10</f>
        <v>0</v>
      </c>
      <c r="BI22" s="75">
        <f>IF($B22="No",0,(IF($D22&gt;BI$6,0,IF(BI$6=$F22,$N22,IF(BI$6&gt;$F22,$N22,$N22*(BI$6+1-$D22)/($F$7-$D$7))))))*Conversions!$B$10</f>
        <v>0</v>
      </c>
      <c r="BJ22" s="75">
        <f>IF($B22="No",0,(IF($D22&gt;BJ$6,0,IF(BJ$6=$F22,$N22,IF(BJ$6&gt;$F22,$N22,$N22*(BJ$6+1-$D22)/($F$7-$D$7))))))*Conversions!$B$10</f>
        <v>0</v>
      </c>
      <c r="BK22" s="75">
        <f>IF($B22="No",0,(IF($D22&gt;BK$6,0,IF(BK$6=$F22,$N22,IF(BK$6&gt;$F22,$N22,$N22*(BK$6+1-$D22)/($F$7-$D$7))))))*Conversions!$B$10</f>
        <v>0</v>
      </c>
      <c r="BL22" s="75">
        <f>IF($B22="No",0,(IF($D22&gt;BL$6,0,IF(BL$6=$F22,$N22,IF(BL$6&gt;$F22,$N22,$N22*(BL$6+1-$D22)/($F$7-$D$7))))))*Conversions!$B$10</f>
        <v>0</v>
      </c>
      <c r="BM22" s="75">
        <f>IF($B22="No",0,(IF($D22&gt;BM$6,0,IF(BM$6=$F22,$N22,IF(BM$6&gt;$F22,$N22,$N22*(BM$6+1-$D22)/($F$7-$D$7))))))*Conversions!$B$10</f>
        <v>0</v>
      </c>
      <c r="BN22" s="75">
        <f>IF($B22="No",0,(IF($D22&gt;BN$6,0,IF(BN$6=$F22,$N22,IF(BN$6&gt;$F22,$N22,$N22*(BN$6+1-$D22)/($F$7-$D$7))))))*Conversions!$B$10</f>
        <v>0</v>
      </c>
      <c r="BO22" s="75">
        <f>IF($B22="No",0,(IF($D22&gt;BO$6,0,IF(BO$6=$F22,$N22,IF(BO$6&gt;$F22,$N22,$N22*(BO$6+1-$D22)/($F$7-$D$7))))))*Conversions!$B$10</f>
        <v>0</v>
      </c>
      <c r="BP22" s="75">
        <f>IF($B22="No",0,(IF($D22&gt;BP$6,0,IF(BP$6=$F22,$N22,IF(BP$6&gt;$F22,$N22,$N22*(BP$6+1-$D22)/($F$7-$D$7))))))*Conversions!$B$10</f>
        <v>0</v>
      </c>
      <c r="BQ22" s="75">
        <f>IF($B22="No",0,(IF($D22&gt;BQ$6,0,IF(BQ$6=$F22,$N22,IF(BQ$6&gt;$F22,$N22,$N22*(BQ$6+1-$D22)/($F$7-$D$7))))))*Conversions!$B$10</f>
        <v>0</v>
      </c>
      <c r="BR22" s="75">
        <f>IF($B22="No",0,(IF($D22&gt;BR$6,0,IF(BR$6=$F22,$N22,IF(BR$6&gt;$F22,$N22,$N22*(BR$6+1-$D22)/($F$7-$D$7))))))*Conversions!$B$10</f>
        <v>0</v>
      </c>
      <c r="BS22" s="75">
        <f>IF($B22="No",0,(IF($D22&gt;BS$6,0,IF(BS$6=$F22,$N22,IF(BS$6&gt;$F22,$N22,$N22*(BS$6+1-$D22)/($F$7-$D$7))))))*Conversions!$B$10</f>
        <v>0</v>
      </c>
      <c r="BT22" s="75">
        <f>IF($B22="No",0,(IF($D22&gt;BT$6,0,IF(BT$6=$F22,$N22,IF(BT$6&gt;$F22,$N22,$N22*(BT$6+1-$D22)/($F$7-$D$7))))))*Conversions!$B$10</f>
        <v>0</v>
      </c>
      <c r="BU22" s="75">
        <f>IF($B22="No",0,(IF($D22&gt;BU$6,0,IF(BU$6=$F22,$N22,IF(BU$6&gt;$F22,$N22,$N22*(BU$6+1-$D22)/($F$7-$D$7))))))*Conversions!$B$10</f>
        <v>0</v>
      </c>
      <c r="BV22" s="75">
        <f>IF($B22="No",0,(IF($D22&gt;BV$6,0,IF(BV$6=$F22,$N22,IF(BV$6&gt;$F22,$N22,$N22*(BV$6+1-$D22)/($F$7-$D$7))))))*Conversions!$B$10</f>
        <v>0</v>
      </c>
      <c r="BW22" s="75">
        <f>IF($B22="No",0,(IF($D22&gt;BW$6,0,IF(BW$6=$F22,$N22,IF(BW$6&gt;$F22,$N22,$N22*(BW$6+1-$D22)/($F$7-$D$7))))))*Conversions!$B$10</f>
        <v>0</v>
      </c>
      <c r="BX22" s="75">
        <f>IF($B22="No",0,(IF($D22&gt;BX$6,0,IF(BX$6=$F22,$N22,IF(BX$6&gt;$F22,$N22,$N22*(BX$6+1-$D22)/($F$7-$D$7))))))*Conversions!$B$10</f>
        <v>0</v>
      </c>
      <c r="BY22" s="75">
        <f>IF($B22="No",0,(IF($D22&gt;BY$6,0,IF(BY$6=$F22,$N22,IF(BY$6&gt;$F22,$N22,$N22*(BY$6+1-$D22)/($F$7-$D$7))))))*Conversions!$B$10</f>
        <v>0</v>
      </c>
      <c r="BZ22" s="76">
        <f>IF($B22="No",0,(IF($D22&gt;BZ$6,0,IF(BZ$6=$F22,$N22,IF(BZ$6&gt;$F22,$N22,$N22*(BZ$6+1-$D22)/($F$7-$D$7))))))*Conversions!$B$10</f>
        <v>0</v>
      </c>
      <c r="CA22" s="74">
        <f>(S22*Conversions!J$14+AW22*Conversions!J$15)/Conversions!$B$9</f>
        <v>0</v>
      </c>
      <c r="CB22" s="75">
        <f>(T22*Conversions!K$14+AX22*Conversions!K$15)/Conversions!$B$9</f>
        <v>0</v>
      </c>
      <c r="CC22" s="75">
        <f>(U22*Conversions!L$14+AY22*Conversions!L$15)/Conversions!$B$9</f>
        <v>0</v>
      </c>
      <c r="CD22" s="75">
        <f>(V22*Conversions!M$14+AZ22*Conversions!M$15)/Conversions!$B$9</f>
        <v>0</v>
      </c>
      <c r="CE22" s="75">
        <f>(W22*Conversions!N$14+BA22*Conversions!N$15)/Conversions!$B$9</f>
        <v>0</v>
      </c>
      <c r="CF22" s="75">
        <f>(X22*Conversions!O$14+BB22*Conversions!O$15)/Conversions!$B$9</f>
        <v>0</v>
      </c>
      <c r="CG22" s="75">
        <f>(Y22*Conversions!P$14+BC22*Conversions!P$15)/Conversions!$B$9</f>
        <v>0</v>
      </c>
      <c r="CH22" s="75">
        <f>(Z22*Conversions!Q$14+BD22*Conversions!Q$15)/Conversions!$B$9</f>
        <v>0</v>
      </c>
      <c r="CI22" s="75">
        <f>(AA22*Conversions!R$14+BE22*Conversions!R$15)/Conversions!$B$9</f>
        <v>0</v>
      </c>
      <c r="CJ22" s="75">
        <f>(AB22*Conversions!S$14+BF22*Conversions!S$15)/Conversions!$B$9</f>
        <v>0</v>
      </c>
      <c r="CK22" s="75">
        <f>(AC22*Conversions!T$14+BG22*Conversions!T$15)/Conversions!$B$9</f>
        <v>0</v>
      </c>
      <c r="CL22" s="75">
        <f>(AD22*Conversions!U$14+BH22*Conversions!U$15)/Conversions!$B$9</f>
        <v>0</v>
      </c>
      <c r="CM22" s="75">
        <f>(AE22*Conversions!V$14+BI22*Conversions!V$15)/Conversions!$B$9</f>
        <v>0</v>
      </c>
      <c r="CN22" s="75">
        <f>(AF22*Conversions!W$14+BJ22*Conversions!W$15)/Conversions!$B$9</f>
        <v>0</v>
      </c>
      <c r="CO22" s="75">
        <f>(AG22*Conversions!X$14+BK22*Conversions!X$15)/Conversions!$B$9</f>
        <v>0</v>
      </c>
      <c r="CP22" s="75">
        <f>(AH22*Conversions!Y$14+BL22*Conversions!Y$15)/Conversions!$B$9</f>
        <v>0</v>
      </c>
      <c r="CQ22" s="75">
        <f>(AI22*Conversions!Z$14+BM22*Conversions!Z$15)/Conversions!$B$9</f>
        <v>0</v>
      </c>
      <c r="CR22" s="75">
        <f>(AJ22*Conversions!AA$14+BN22*Conversions!AA$15)/Conversions!$B$9</f>
        <v>0</v>
      </c>
      <c r="CS22" s="75">
        <f>(AK22*Conversions!AB$14+BO22*Conversions!AB$15)/Conversions!$B$9</f>
        <v>0</v>
      </c>
      <c r="CT22" s="75">
        <f>(AL22*Conversions!AC$14+BP22*Conversions!AC$15)/Conversions!$B$9</f>
        <v>0</v>
      </c>
      <c r="CU22" s="75">
        <f>(AM22*Conversions!AD$14+BQ22*Conversions!AD$15)/Conversions!$B$9</f>
        <v>0</v>
      </c>
      <c r="CV22" s="75">
        <f>(AN22*Conversions!AE$14+BR22*Conversions!AE$15)/Conversions!$B$9</f>
        <v>0</v>
      </c>
      <c r="CW22" s="75">
        <f>(AO22*Conversions!AF$14+BS22*Conversions!AF$15)/Conversions!$B$9</f>
        <v>0</v>
      </c>
      <c r="CX22" s="75">
        <f>(AP22*Conversions!AG$14+BT22*Conversions!AG$15)/Conversions!$B$9</f>
        <v>0</v>
      </c>
      <c r="CY22" s="75">
        <f>(AQ22*Conversions!AH$14+BU22*Conversions!AH$15)/Conversions!$B$9</f>
        <v>0</v>
      </c>
      <c r="CZ22" s="75">
        <f>(AR22*Conversions!AI$14+BV22*Conversions!AI$15)/Conversions!$B$9</f>
        <v>0</v>
      </c>
      <c r="DA22" s="75">
        <f>(AS22*Conversions!AJ$14+BW22*Conversions!AJ$15)/Conversions!$B$9</f>
        <v>0</v>
      </c>
      <c r="DB22" s="75">
        <f>(AT22*Conversions!AK$14+BX22*Conversions!AK$15)/Conversions!$B$9</f>
        <v>0</v>
      </c>
      <c r="DC22" s="75">
        <f>(AU22*Conversions!AL$14+BY22*Conversions!AL$15)/Conversions!$B$9</f>
        <v>0</v>
      </c>
      <c r="DD22" s="76">
        <f>(AV22*Conversions!AM$14+BZ22*Conversions!AM$15)/Conversions!$B$9</f>
        <v>0</v>
      </c>
    </row>
    <row r="23" spans="2:108" ht="15.95">
      <c r="B23" s="25" t="s">
        <v>23</v>
      </c>
      <c r="C23" s="14" t="s">
        <v>244</v>
      </c>
      <c r="D23" s="5">
        <v>2023</v>
      </c>
      <c r="E23" s="14">
        <v>25</v>
      </c>
      <c r="F23" s="14">
        <f t="shared" si="1"/>
        <v>2048</v>
      </c>
      <c r="G23" s="73">
        <v>0</v>
      </c>
      <c r="H23" s="73">
        <v>0</v>
      </c>
      <c r="I23" s="73">
        <v>235</v>
      </c>
      <c r="J23" s="73">
        <v>0</v>
      </c>
      <c r="K23" s="73">
        <v>0</v>
      </c>
      <c r="L23" s="73">
        <v>0</v>
      </c>
      <c r="M23" s="73">
        <v>0</v>
      </c>
      <c r="N23" s="73">
        <v>0</v>
      </c>
      <c r="O23" s="73">
        <v>883</v>
      </c>
      <c r="P23" s="73">
        <v>0</v>
      </c>
      <c r="Q23" s="73">
        <v>0</v>
      </c>
      <c r="R23" s="73">
        <v>0</v>
      </c>
      <c r="S23" s="74">
        <f t="shared" si="2"/>
        <v>0</v>
      </c>
      <c r="T23" s="75">
        <f t="shared" si="2"/>
        <v>0</v>
      </c>
      <c r="U23" s="75">
        <f t="shared" si="3"/>
        <v>0</v>
      </c>
      <c r="V23" s="75">
        <f t="shared" si="3"/>
        <v>0</v>
      </c>
      <c r="W23" s="75">
        <f t="shared" si="3"/>
        <v>0</v>
      </c>
      <c r="X23" s="75">
        <f t="shared" si="3"/>
        <v>0</v>
      </c>
      <c r="Y23" s="75">
        <f t="shared" si="3"/>
        <v>0</v>
      </c>
      <c r="Z23" s="75">
        <f t="shared" si="3"/>
        <v>0</v>
      </c>
      <c r="AA23" s="75">
        <f t="shared" si="3"/>
        <v>0</v>
      </c>
      <c r="AB23" s="75">
        <f t="shared" si="3"/>
        <v>0</v>
      </c>
      <c r="AC23" s="75">
        <f t="shared" si="3"/>
        <v>0</v>
      </c>
      <c r="AD23" s="75">
        <f t="shared" si="3"/>
        <v>0</v>
      </c>
      <c r="AE23" s="75">
        <f t="shared" si="3"/>
        <v>0</v>
      </c>
      <c r="AF23" s="75">
        <f t="shared" si="3"/>
        <v>0</v>
      </c>
      <c r="AG23" s="75">
        <f t="shared" si="3"/>
        <v>0</v>
      </c>
      <c r="AH23" s="75">
        <f t="shared" si="3"/>
        <v>0</v>
      </c>
      <c r="AI23" s="75">
        <f t="shared" si="3"/>
        <v>0</v>
      </c>
      <c r="AJ23" s="75">
        <f t="shared" si="3"/>
        <v>0</v>
      </c>
      <c r="AK23" s="75">
        <f t="shared" si="3"/>
        <v>0</v>
      </c>
      <c r="AL23" s="75">
        <f t="shared" si="3"/>
        <v>0</v>
      </c>
      <c r="AM23" s="75">
        <f t="shared" si="3"/>
        <v>0</v>
      </c>
      <c r="AN23" s="75">
        <f t="shared" si="3"/>
        <v>0</v>
      </c>
      <c r="AO23" s="75">
        <f t="shared" si="3"/>
        <v>0</v>
      </c>
      <c r="AP23" s="75">
        <f t="shared" si="3"/>
        <v>0</v>
      </c>
      <c r="AQ23" s="75">
        <f t="shared" si="3"/>
        <v>0</v>
      </c>
      <c r="AR23" s="75">
        <f t="shared" si="3"/>
        <v>0</v>
      </c>
      <c r="AS23" s="75">
        <f t="shared" si="3"/>
        <v>0</v>
      </c>
      <c r="AT23" s="75">
        <f t="shared" si="3"/>
        <v>0</v>
      </c>
      <c r="AU23" s="75">
        <f t="shared" si="3"/>
        <v>0</v>
      </c>
      <c r="AV23" s="76">
        <f t="shared" si="3"/>
        <v>0</v>
      </c>
      <c r="AW23" s="74">
        <f>IF($B23="no",0,(IF($D23&gt;AW$6,0,IF(AW$6=$F23,$N23,IF(AW$6&gt;$F23,$N23,$N23*(AW$6+1-$D23)/($F$7-$D$7))))))*Conversions!$B$10</f>
        <v>0</v>
      </c>
      <c r="AX23" s="75">
        <f>IF($B23="No",0,(IF($D23&gt;AX$6,0,IF(AX$6=$F23,$N23,IF(AX$6&gt;$F23,$N23,$N23*(AX$6+1-$D23)/($F$7-$D$7))))))*Conversions!$B$10</f>
        <v>0</v>
      </c>
      <c r="AY23" s="75">
        <f>IF($B23="No",0,(IF($D23&gt;AY$6,0,IF(AY$6=$F23,$N23,IF(AY$6&gt;$F23,$N23,$N23*(AY$6+1-$D23)/($F$7-$D$7))))))*Conversions!$B$10</f>
        <v>0</v>
      </c>
      <c r="AZ23" s="75">
        <f>IF($B23="No",0,(IF($D23&gt;AZ$6,0,IF(AZ$6=$F23,$N23,IF(AZ$6&gt;$F23,$N23,$N23*(AZ$6+1-$D23)/($F$7-$D$7))))))*Conversions!$B$10</f>
        <v>0</v>
      </c>
      <c r="BA23" s="75">
        <f>IF($B23="No",0,(IF($D23&gt;BA$6,0,IF(BA$6=$F23,$N23,IF(BA$6&gt;$F23,$N23,$N23*(BA$6+1-$D23)/($F$7-$D$7))))))*Conversions!$B$10</f>
        <v>0</v>
      </c>
      <c r="BB23" s="75">
        <f>IF($B23="No",0,(IF($D23&gt;BB$6,0,IF(BB$6=$F23,$N23,IF(BB$6&gt;$F23,$N23,$N23*(BB$6+1-$D23)/($F$7-$D$7))))))*Conversions!$B$10</f>
        <v>0</v>
      </c>
      <c r="BC23" s="75">
        <f>IF($B23="No",0,(IF($D23&gt;BC$6,0,IF(BC$6=$F23,$N23,IF(BC$6&gt;$F23,$N23,$N23*(BC$6+1-$D23)/($F$7-$D$7))))))*Conversions!$B$10</f>
        <v>0</v>
      </c>
      <c r="BD23" s="75">
        <f>IF($B23="No",0,(IF($D23&gt;BD$6,0,IF(BD$6=$F23,$N23,IF(BD$6&gt;$F23,$N23,$N23*(BD$6+1-$D23)/($F$7-$D$7))))))*Conversions!$B$10</f>
        <v>0</v>
      </c>
      <c r="BE23" s="75">
        <f>IF($B23="No",0,(IF($D23&gt;BE$6,0,IF(BE$6=$F23,$N23,IF(BE$6&gt;$F23,$N23,$N23*(BE$6+1-$D23)/($F$7-$D$7))))))*Conversions!$B$10</f>
        <v>0</v>
      </c>
      <c r="BF23" s="75">
        <f>IF($B23="No",0,(IF($D23&gt;BF$6,0,IF(BF$6=$F23,$N23,IF(BF$6&gt;$F23,$N23,$N23*(BF$6+1-$D23)/($F$7-$D$7))))))*Conversions!$B$10</f>
        <v>0</v>
      </c>
      <c r="BG23" s="75">
        <f>IF($B23="No",0,(IF($D23&gt;BG$6,0,IF(BG$6=$F23,$N23,IF(BG$6&gt;$F23,$N23,$N23*(BG$6+1-$D23)/($F$7-$D$7))))))*Conversions!$B$10</f>
        <v>0</v>
      </c>
      <c r="BH23" s="75">
        <f>IF($B23="No",0,(IF($D23&gt;BH$6,0,IF(BH$6=$F23,$N23,IF(BH$6&gt;$F23,$N23,$N23*(BH$6+1-$D23)/($F$7-$D$7))))))*Conversions!$B$10</f>
        <v>0</v>
      </c>
      <c r="BI23" s="75">
        <f>IF($B23="No",0,(IF($D23&gt;BI$6,0,IF(BI$6=$F23,$N23,IF(BI$6&gt;$F23,$N23,$N23*(BI$6+1-$D23)/($F$7-$D$7))))))*Conversions!$B$10</f>
        <v>0</v>
      </c>
      <c r="BJ23" s="75">
        <f>IF($B23="No",0,(IF($D23&gt;BJ$6,0,IF(BJ$6=$F23,$N23,IF(BJ$6&gt;$F23,$N23,$N23*(BJ$6+1-$D23)/($F$7-$D$7))))))*Conversions!$B$10</f>
        <v>0</v>
      </c>
      <c r="BK23" s="75">
        <f>IF($B23="No",0,(IF($D23&gt;BK$6,0,IF(BK$6=$F23,$N23,IF(BK$6&gt;$F23,$N23,$N23*(BK$6+1-$D23)/($F$7-$D$7))))))*Conversions!$B$10</f>
        <v>0</v>
      </c>
      <c r="BL23" s="75">
        <f>IF($B23="No",0,(IF($D23&gt;BL$6,0,IF(BL$6=$F23,$N23,IF(BL$6&gt;$F23,$N23,$N23*(BL$6+1-$D23)/($F$7-$D$7))))))*Conversions!$B$10</f>
        <v>0</v>
      </c>
      <c r="BM23" s="75">
        <f>IF($B23="No",0,(IF($D23&gt;BM$6,0,IF(BM$6=$F23,$N23,IF(BM$6&gt;$F23,$N23,$N23*(BM$6+1-$D23)/($F$7-$D$7))))))*Conversions!$B$10</f>
        <v>0</v>
      </c>
      <c r="BN23" s="75">
        <f>IF($B23="No",0,(IF($D23&gt;BN$6,0,IF(BN$6=$F23,$N23,IF(BN$6&gt;$F23,$N23,$N23*(BN$6+1-$D23)/($F$7-$D$7))))))*Conversions!$B$10</f>
        <v>0</v>
      </c>
      <c r="BO23" s="75">
        <f>IF($B23="No",0,(IF($D23&gt;BO$6,0,IF(BO$6=$F23,$N23,IF(BO$6&gt;$F23,$N23,$N23*(BO$6+1-$D23)/($F$7-$D$7))))))*Conversions!$B$10</f>
        <v>0</v>
      </c>
      <c r="BP23" s="75">
        <f>IF($B23="No",0,(IF($D23&gt;BP$6,0,IF(BP$6=$F23,$N23,IF(BP$6&gt;$F23,$N23,$N23*(BP$6+1-$D23)/($F$7-$D$7))))))*Conversions!$B$10</f>
        <v>0</v>
      </c>
      <c r="BQ23" s="75">
        <f>IF($B23="No",0,(IF($D23&gt;BQ$6,0,IF(BQ$6=$F23,$N23,IF(BQ$6&gt;$F23,$N23,$N23*(BQ$6+1-$D23)/($F$7-$D$7))))))*Conversions!$B$10</f>
        <v>0</v>
      </c>
      <c r="BR23" s="75">
        <f>IF($B23="No",0,(IF($D23&gt;BR$6,0,IF(BR$6=$F23,$N23,IF(BR$6&gt;$F23,$N23,$N23*(BR$6+1-$D23)/($F$7-$D$7))))))*Conversions!$B$10</f>
        <v>0</v>
      </c>
      <c r="BS23" s="75">
        <f>IF($B23="No",0,(IF($D23&gt;BS$6,0,IF(BS$6=$F23,$N23,IF(BS$6&gt;$F23,$N23,$N23*(BS$6+1-$D23)/($F$7-$D$7))))))*Conversions!$B$10</f>
        <v>0</v>
      </c>
      <c r="BT23" s="75">
        <f>IF($B23="No",0,(IF($D23&gt;BT$6,0,IF(BT$6=$F23,$N23,IF(BT$6&gt;$F23,$N23,$N23*(BT$6+1-$D23)/($F$7-$D$7))))))*Conversions!$B$10</f>
        <v>0</v>
      </c>
      <c r="BU23" s="75">
        <f>IF($B23="No",0,(IF($D23&gt;BU$6,0,IF(BU$6=$F23,$N23,IF(BU$6&gt;$F23,$N23,$N23*(BU$6+1-$D23)/($F$7-$D$7))))))*Conversions!$B$10</f>
        <v>0</v>
      </c>
      <c r="BV23" s="75">
        <f>IF($B23="No",0,(IF($D23&gt;BV$6,0,IF(BV$6=$F23,$N23,IF(BV$6&gt;$F23,$N23,$N23*(BV$6+1-$D23)/($F$7-$D$7))))))*Conversions!$B$10</f>
        <v>0</v>
      </c>
      <c r="BW23" s="75">
        <f>IF($B23="No",0,(IF($D23&gt;BW$6,0,IF(BW$6=$F23,$N23,IF(BW$6&gt;$F23,$N23,$N23*(BW$6+1-$D23)/($F$7-$D$7))))))*Conversions!$B$10</f>
        <v>0</v>
      </c>
      <c r="BX23" s="75">
        <f>IF($B23="No",0,(IF($D23&gt;BX$6,0,IF(BX$6=$F23,$N23,IF(BX$6&gt;$F23,$N23,$N23*(BX$6+1-$D23)/($F$7-$D$7))))))*Conversions!$B$10</f>
        <v>0</v>
      </c>
      <c r="BY23" s="75">
        <f>IF($B23="No",0,(IF($D23&gt;BY$6,0,IF(BY$6=$F23,$N23,IF(BY$6&gt;$F23,$N23,$N23*(BY$6+1-$D23)/($F$7-$D$7))))))*Conversions!$B$10</f>
        <v>0</v>
      </c>
      <c r="BZ23" s="76">
        <f>IF($B23="No",0,(IF($D23&gt;BZ$6,0,IF(BZ$6=$F23,$N23,IF(BZ$6&gt;$F23,$N23,$N23*(BZ$6+1-$D23)/($F$7-$D$7))))))*Conversions!$B$10</f>
        <v>0</v>
      </c>
      <c r="CA23" s="74">
        <f>(S23*Conversions!J$14+AW23*Conversions!J$15)/Conversions!$B$9</f>
        <v>0</v>
      </c>
      <c r="CB23" s="75">
        <f>(T23*Conversions!K$14+AX23*Conversions!K$15)/Conversions!$B$9</f>
        <v>0</v>
      </c>
      <c r="CC23" s="75">
        <f>(U23*Conversions!L$14+AY23*Conversions!L$15)/Conversions!$B$9</f>
        <v>0</v>
      </c>
      <c r="CD23" s="75">
        <f>(V23*Conversions!M$14+AZ23*Conversions!M$15)/Conversions!$B$9</f>
        <v>0</v>
      </c>
      <c r="CE23" s="75">
        <f>(W23*Conversions!N$14+BA23*Conversions!N$15)/Conversions!$B$9</f>
        <v>0</v>
      </c>
      <c r="CF23" s="75">
        <f>(X23*Conversions!O$14+BB23*Conversions!O$15)/Conversions!$B$9</f>
        <v>0</v>
      </c>
      <c r="CG23" s="75">
        <f>(Y23*Conversions!P$14+BC23*Conversions!P$15)/Conversions!$B$9</f>
        <v>0</v>
      </c>
      <c r="CH23" s="75">
        <f>(Z23*Conversions!Q$14+BD23*Conversions!Q$15)/Conversions!$B$9</f>
        <v>0</v>
      </c>
      <c r="CI23" s="75">
        <f>(AA23*Conversions!R$14+BE23*Conversions!R$15)/Conversions!$B$9</f>
        <v>0</v>
      </c>
      <c r="CJ23" s="75">
        <f>(AB23*Conversions!S$14+BF23*Conversions!S$15)/Conversions!$B$9</f>
        <v>0</v>
      </c>
      <c r="CK23" s="75">
        <f>(AC23*Conversions!T$14+BG23*Conversions!T$15)/Conversions!$B$9</f>
        <v>0</v>
      </c>
      <c r="CL23" s="75">
        <f>(AD23*Conversions!U$14+BH23*Conversions!U$15)/Conversions!$B$9</f>
        <v>0</v>
      </c>
      <c r="CM23" s="75">
        <f>(AE23*Conversions!V$14+BI23*Conversions!V$15)/Conversions!$B$9</f>
        <v>0</v>
      </c>
      <c r="CN23" s="75">
        <f>(AF23*Conversions!W$14+BJ23*Conversions!W$15)/Conversions!$B$9</f>
        <v>0</v>
      </c>
      <c r="CO23" s="75">
        <f>(AG23*Conversions!X$14+BK23*Conversions!X$15)/Conversions!$B$9</f>
        <v>0</v>
      </c>
      <c r="CP23" s="75">
        <f>(AH23*Conversions!Y$14+BL23*Conversions!Y$15)/Conversions!$B$9</f>
        <v>0</v>
      </c>
      <c r="CQ23" s="75">
        <f>(AI23*Conversions!Z$14+BM23*Conversions!Z$15)/Conversions!$B$9</f>
        <v>0</v>
      </c>
      <c r="CR23" s="75">
        <f>(AJ23*Conversions!AA$14+BN23*Conversions!AA$15)/Conversions!$B$9</f>
        <v>0</v>
      </c>
      <c r="CS23" s="75">
        <f>(AK23*Conversions!AB$14+BO23*Conversions!AB$15)/Conversions!$B$9</f>
        <v>0</v>
      </c>
      <c r="CT23" s="75">
        <f>(AL23*Conversions!AC$14+BP23*Conversions!AC$15)/Conversions!$B$9</f>
        <v>0</v>
      </c>
      <c r="CU23" s="75">
        <f>(AM23*Conversions!AD$14+BQ23*Conversions!AD$15)/Conversions!$B$9</f>
        <v>0</v>
      </c>
      <c r="CV23" s="75">
        <f>(AN23*Conversions!AE$14+BR23*Conversions!AE$15)/Conversions!$B$9</f>
        <v>0</v>
      </c>
      <c r="CW23" s="75">
        <f>(AO23*Conversions!AF$14+BS23*Conversions!AF$15)/Conversions!$B$9</f>
        <v>0</v>
      </c>
      <c r="CX23" s="75">
        <f>(AP23*Conversions!AG$14+BT23*Conversions!AG$15)/Conversions!$B$9</f>
        <v>0</v>
      </c>
      <c r="CY23" s="75">
        <f>(AQ23*Conversions!AH$14+BU23*Conversions!AH$15)/Conversions!$B$9</f>
        <v>0</v>
      </c>
      <c r="CZ23" s="75">
        <f>(AR23*Conversions!AI$14+BV23*Conversions!AI$15)/Conversions!$B$9</f>
        <v>0</v>
      </c>
      <c r="DA23" s="75">
        <f>(AS23*Conversions!AJ$14+BW23*Conversions!AJ$15)/Conversions!$B$9</f>
        <v>0</v>
      </c>
      <c r="DB23" s="75">
        <f>(AT23*Conversions!AK$14+BX23*Conversions!AK$15)/Conversions!$B$9</f>
        <v>0</v>
      </c>
      <c r="DC23" s="75">
        <f>(AU23*Conversions!AL$14+BY23*Conversions!AL$15)/Conversions!$B$9</f>
        <v>0</v>
      </c>
      <c r="DD23" s="76">
        <f>(AV23*Conversions!AM$14+BZ23*Conversions!AM$15)/Conversions!$B$9</f>
        <v>0</v>
      </c>
    </row>
    <row r="24" spans="2:108" ht="15.95">
      <c r="B24" s="25" t="s">
        <v>23</v>
      </c>
      <c r="C24" s="14" t="s">
        <v>245</v>
      </c>
      <c r="D24" s="5">
        <v>2023</v>
      </c>
      <c r="E24" s="14">
        <v>12</v>
      </c>
      <c r="F24" s="14">
        <f t="shared" si="1"/>
        <v>2035</v>
      </c>
      <c r="G24" s="73">
        <v>0</v>
      </c>
      <c r="H24" s="73">
        <v>0</v>
      </c>
      <c r="I24" s="73">
        <v>33</v>
      </c>
      <c r="J24" s="73">
        <v>0</v>
      </c>
      <c r="K24" s="73">
        <v>0</v>
      </c>
      <c r="L24" s="73">
        <v>0</v>
      </c>
      <c r="M24" s="73">
        <v>0</v>
      </c>
      <c r="N24" s="73">
        <v>0</v>
      </c>
      <c r="O24" s="73">
        <v>113</v>
      </c>
      <c r="P24" s="73">
        <v>0</v>
      </c>
      <c r="Q24" s="73">
        <v>0</v>
      </c>
      <c r="R24" s="73">
        <v>0</v>
      </c>
      <c r="S24" s="74">
        <f t="shared" si="2"/>
        <v>0</v>
      </c>
      <c r="T24" s="75">
        <f t="shared" si="2"/>
        <v>0</v>
      </c>
      <c r="U24" s="75">
        <f t="shared" si="3"/>
        <v>0</v>
      </c>
      <c r="V24" s="75">
        <f t="shared" si="3"/>
        <v>0</v>
      </c>
      <c r="W24" s="75">
        <f t="shared" si="3"/>
        <v>0</v>
      </c>
      <c r="X24" s="75">
        <f t="shared" si="3"/>
        <v>0</v>
      </c>
      <c r="Y24" s="75">
        <f t="shared" si="3"/>
        <v>0</v>
      </c>
      <c r="Z24" s="75">
        <f t="shared" si="3"/>
        <v>0</v>
      </c>
      <c r="AA24" s="75">
        <f t="shared" si="3"/>
        <v>0</v>
      </c>
      <c r="AB24" s="75">
        <f t="shared" si="3"/>
        <v>0</v>
      </c>
      <c r="AC24" s="75">
        <f t="shared" si="3"/>
        <v>0</v>
      </c>
      <c r="AD24" s="75">
        <f t="shared" si="3"/>
        <v>0</v>
      </c>
      <c r="AE24" s="75">
        <f t="shared" si="3"/>
        <v>0</v>
      </c>
      <c r="AF24" s="75">
        <f t="shared" si="3"/>
        <v>0</v>
      </c>
      <c r="AG24" s="75">
        <f t="shared" si="3"/>
        <v>0</v>
      </c>
      <c r="AH24" s="75">
        <f t="shared" si="3"/>
        <v>0</v>
      </c>
      <c r="AI24" s="75">
        <f t="shared" si="3"/>
        <v>0</v>
      </c>
      <c r="AJ24" s="75">
        <f t="shared" si="3"/>
        <v>0</v>
      </c>
      <c r="AK24" s="75">
        <f t="shared" si="3"/>
        <v>0</v>
      </c>
      <c r="AL24" s="75">
        <f t="shared" si="3"/>
        <v>0</v>
      </c>
      <c r="AM24" s="75">
        <f t="shared" si="3"/>
        <v>0</v>
      </c>
      <c r="AN24" s="75">
        <f t="shared" si="3"/>
        <v>0</v>
      </c>
      <c r="AO24" s="75">
        <f t="shared" si="3"/>
        <v>0</v>
      </c>
      <c r="AP24" s="75">
        <f t="shared" si="3"/>
        <v>0</v>
      </c>
      <c r="AQ24" s="75">
        <f t="shared" si="3"/>
        <v>0</v>
      </c>
      <c r="AR24" s="75">
        <f t="shared" si="3"/>
        <v>0</v>
      </c>
      <c r="AS24" s="75">
        <f t="shared" si="3"/>
        <v>0</v>
      </c>
      <c r="AT24" s="75">
        <f t="shared" si="3"/>
        <v>0</v>
      </c>
      <c r="AU24" s="75">
        <f t="shared" si="3"/>
        <v>0</v>
      </c>
      <c r="AV24" s="76">
        <f t="shared" si="3"/>
        <v>0</v>
      </c>
      <c r="AW24" s="74">
        <f>IF($B24="no",0,(IF($D24&gt;AW$6,0,IF(AW$6=$F24,$N24,IF(AW$6&gt;$F24,$N24,$N24*(AW$6+1-$D24)/($F$7-$D$7))))))*Conversions!$B$10</f>
        <v>0</v>
      </c>
      <c r="AX24" s="75">
        <f>IF($B24="No",0,(IF($D24&gt;AX$6,0,IF(AX$6=$F24,$N24,IF(AX$6&gt;$F24,$N24,$N24*(AX$6+1-$D24)/($F$7-$D$7))))))*Conversions!$B$10</f>
        <v>0</v>
      </c>
      <c r="AY24" s="75">
        <f>IF($B24="No",0,(IF($D24&gt;AY$6,0,IF(AY$6=$F24,$N24,IF(AY$6&gt;$F24,$N24,$N24*(AY$6+1-$D24)/($F$7-$D$7))))))*Conversions!$B$10</f>
        <v>0</v>
      </c>
      <c r="AZ24" s="75">
        <f>IF($B24="No",0,(IF($D24&gt;AZ$6,0,IF(AZ$6=$F24,$N24,IF(AZ$6&gt;$F24,$N24,$N24*(AZ$6+1-$D24)/($F$7-$D$7))))))*Conversions!$B$10</f>
        <v>0</v>
      </c>
      <c r="BA24" s="75">
        <f>IF($B24="No",0,(IF($D24&gt;BA$6,0,IF(BA$6=$F24,$N24,IF(BA$6&gt;$F24,$N24,$N24*(BA$6+1-$D24)/($F$7-$D$7))))))*Conversions!$B$10</f>
        <v>0</v>
      </c>
      <c r="BB24" s="75">
        <f>IF($B24="No",0,(IF($D24&gt;BB$6,0,IF(BB$6=$F24,$N24,IF(BB$6&gt;$F24,$N24,$N24*(BB$6+1-$D24)/($F$7-$D$7))))))*Conversions!$B$10</f>
        <v>0</v>
      </c>
      <c r="BC24" s="75">
        <f>IF($B24="No",0,(IF($D24&gt;BC$6,0,IF(BC$6=$F24,$N24,IF(BC$6&gt;$F24,$N24,$N24*(BC$6+1-$D24)/($F$7-$D$7))))))*Conversions!$B$10</f>
        <v>0</v>
      </c>
      <c r="BD24" s="75">
        <f>IF($B24="No",0,(IF($D24&gt;BD$6,0,IF(BD$6=$F24,$N24,IF(BD$6&gt;$F24,$N24,$N24*(BD$6+1-$D24)/($F$7-$D$7))))))*Conversions!$B$10</f>
        <v>0</v>
      </c>
      <c r="BE24" s="75">
        <f>IF($B24="No",0,(IF($D24&gt;BE$6,0,IF(BE$6=$F24,$N24,IF(BE$6&gt;$F24,$N24,$N24*(BE$6+1-$D24)/($F$7-$D$7))))))*Conversions!$B$10</f>
        <v>0</v>
      </c>
      <c r="BF24" s="75">
        <f>IF($B24="No",0,(IF($D24&gt;BF$6,0,IF(BF$6=$F24,$N24,IF(BF$6&gt;$F24,$N24,$N24*(BF$6+1-$D24)/($F$7-$D$7))))))*Conversions!$B$10</f>
        <v>0</v>
      </c>
      <c r="BG24" s="75">
        <f>IF($B24="No",0,(IF($D24&gt;BG$6,0,IF(BG$6=$F24,$N24,IF(BG$6&gt;$F24,$N24,$N24*(BG$6+1-$D24)/($F$7-$D$7))))))*Conversions!$B$10</f>
        <v>0</v>
      </c>
      <c r="BH24" s="75">
        <f>IF($B24="No",0,(IF($D24&gt;BH$6,0,IF(BH$6=$F24,$N24,IF(BH$6&gt;$F24,$N24,$N24*(BH$6+1-$D24)/($F$7-$D$7))))))*Conversions!$B$10</f>
        <v>0</v>
      </c>
      <c r="BI24" s="75">
        <f>IF($B24="No",0,(IF($D24&gt;BI$6,0,IF(BI$6=$F24,$N24,IF(BI$6&gt;$F24,$N24,$N24*(BI$6+1-$D24)/($F$7-$D$7))))))*Conversions!$B$10</f>
        <v>0</v>
      </c>
      <c r="BJ24" s="75">
        <f>IF($B24="No",0,(IF($D24&gt;BJ$6,0,IF(BJ$6=$F24,$N24,IF(BJ$6&gt;$F24,$N24,$N24*(BJ$6+1-$D24)/($F$7-$D$7))))))*Conversions!$B$10</f>
        <v>0</v>
      </c>
      <c r="BK24" s="75">
        <f>IF($B24="No",0,(IF($D24&gt;BK$6,0,IF(BK$6=$F24,$N24,IF(BK$6&gt;$F24,$N24,$N24*(BK$6+1-$D24)/($F$7-$D$7))))))*Conversions!$B$10</f>
        <v>0</v>
      </c>
      <c r="BL24" s="75">
        <f>IF($B24="No",0,(IF($D24&gt;BL$6,0,IF(BL$6=$F24,$N24,IF(BL$6&gt;$F24,$N24,$N24*(BL$6+1-$D24)/($F$7-$D$7))))))*Conversions!$B$10</f>
        <v>0</v>
      </c>
      <c r="BM24" s="75">
        <f>IF($B24="No",0,(IF($D24&gt;BM$6,0,IF(BM$6=$F24,$N24,IF(BM$6&gt;$F24,$N24,$N24*(BM$6+1-$D24)/($F$7-$D$7))))))*Conversions!$B$10</f>
        <v>0</v>
      </c>
      <c r="BN24" s="75">
        <f>IF($B24="No",0,(IF($D24&gt;BN$6,0,IF(BN$6=$F24,$N24,IF(BN$6&gt;$F24,$N24,$N24*(BN$6+1-$D24)/($F$7-$D$7))))))*Conversions!$B$10</f>
        <v>0</v>
      </c>
      <c r="BO24" s="75">
        <f>IF($B24="No",0,(IF($D24&gt;BO$6,0,IF(BO$6=$F24,$N24,IF(BO$6&gt;$F24,$N24,$N24*(BO$6+1-$D24)/($F$7-$D$7))))))*Conversions!$B$10</f>
        <v>0</v>
      </c>
      <c r="BP24" s="75">
        <f>IF($B24="No",0,(IF($D24&gt;BP$6,0,IF(BP$6=$F24,$N24,IF(BP$6&gt;$F24,$N24,$N24*(BP$6+1-$D24)/($F$7-$D$7))))))*Conversions!$B$10</f>
        <v>0</v>
      </c>
      <c r="BQ24" s="75">
        <f>IF($B24="No",0,(IF($D24&gt;BQ$6,0,IF(BQ$6=$F24,$N24,IF(BQ$6&gt;$F24,$N24,$N24*(BQ$6+1-$D24)/($F$7-$D$7))))))*Conversions!$B$10</f>
        <v>0</v>
      </c>
      <c r="BR24" s="75">
        <f>IF($B24="No",0,(IF($D24&gt;BR$6,0,IF(BR$6=$F24,$N24,IF(BR$6&gt;$F24,$N24,$N24*(BR$6+1-$D24)/($F$7-$D$7))))))*Conversions!$B$10</f>
        <v>0</v>
      </c>
      <c r="BS24" s="75">
        <f>IF($B24="No",0,(IF($D24&gt;BS$6,0,IF(BS$6=$F24,$N24,IF(BS$6&gt;$F24,$N24,$N24*(BS$6+1-$D24)/($F$7-$D$7))))))*Conversions!$B$10</f>
        <v>0</v>
      </c>
      <c r="BT24" s="75">
        <f>IF($B24="No",0,(IF($D24&gt;BT$6,0,IF(BT$6=$F24,$N24,IF(BT$6&gt;$F24,$N24,$N24*(BT$6+1-$D24)/($F$7-$D$7))))))*Conversions!$B$10</f>
        <v>0</v>
      </c>
      <c r="BU24" s="75">
        <f>IF($B24="No",0,(IF($D24&gt;BU$6,0,IF(BU$6=$F24,$N24,IF(BU$6&gt;$F24,$N24,$N24*(BU$6+1-$D24)/($F$7-$D$7))))))*Conversions!$B$10</f>
        <v>0</v>
      </c>
      <c r="BV24" s="75">
        <f>IF($B24="No",0,(IF($D24&gt;BV$6,0,IF(BV$6=$F24,$N24,IF(BV$6&gt;$F24,$N24,$N24*(BV$6+1-$D24)/($F$7-$D$7))))))*Conversions!$B$10</f>
        <v>0</v>
      </c>
      <c r="BW24" s="75">
        <f>IF($B24="No",0,(IF($D24&gt;BW$6,0,IF(BW$6=$F24,$N24,IF(BW$6&gt;$F24,$N24,$N24*(BW$6+1-$D24)/($F$7-$D$7))))))*Conversions!$B$10</f>
        <v>0</v>
      </c>
      <c r="BX24" s="75">
        <f>IF($B24="No",0,(IF($D24&gt;BX$6,0,IF(BX$6=$F24,$N24,IF(BX$6&gt;$F24,$N24,$N24*(BX$6+1-$D24)/($F$7-$D$7))))))*Conversions!$B$10</f>
        <v>0</v>
      </c>
      <c r="BY24" s="75">
        <f>IF($B24="No",0,(IF($D24&gt;BY$6,0,IF(BY$6=$F24,$N24,IF(BY$6&gt;$F24,$N24,$N24*(BY$6+1-$D24)/($F$7-$D$7))))))*Conversions!$B$10</f>
        <v>0</v>
      </c>
      <c r="BZ24" s="76">
        <f>IF($B24="No",0,(IF($D24&gt;BZ$6,0,IF(BZ$6=$F24,$N24,IF(BZ$6&gt;$F24,$N24,$N24*(BZ$6+1-$D24)/($F$7-$D$7))))))*Conversions!$B$10</f>
        <v>0</v>
      </c>
      <c r="CA24" s="74">
        <f>(S24*Conversions!J$14+AW24*Conversions!J$15)/Conversions!$B$9</f>
        <v>0</v>
      </c>
      <c r="CB24" s="75">
        <f>(T24*Conversions!K$14+AX24*Conversions!K$15)/Conversions!$B$9</f>
        <v>0</v>
      </c>
      <c r="CC24" s="75">
        <f>(U24*Conversions!L$14+AY24*Conversions!L$15)/Conversions!$B$9</f>
        <v>0</v>
      </c>
      <c r="CD24" s="75">
        <f>(V24*Conversions!M$14+AZ24*Conversions!M$15)/Conversions!$B$9</f>
        <v>0</v>
      </c>
      <c r="CE24" s="75">
        <f>(W24*Conversions!N$14+BA24*Conversions!N$15)/Conversions!$B$9</f>
        <v>0</v>
      </c>
      <c r="CF24" s="75">
        <f>(X24*Conversions!O$14+BB24*Conversions!O$15)/Conversions!$B$9</f>
        <v>0</v>
      </c>
      <c r="CG24" s="75">
        <f>(Y24*Conversions!P$14+BC24*Conversions!P$15)/Conversions!$B$9</f>
        <v>0</v>
      </c>
      <c r="CH24" s="75">
        <f>(Z24*Conversions!Q$14+BD24*Conversions!Q$15)/Conversions!$B$9</f>
        <v>0</v>
      </c>
      <c r="CI24" s="75">
        <f>(AA24*Conversions!R$14+BE24*Conversions!R$15)/Conversions!$B$9</f>
        <v>0</v>
      </c>
      <c r="CJ24" s="75">
        <f>(AB24*Conversions!S$14+BF24*Conversions!S$15)/Conversions!$B$9</f>
        <v>0</v>
      </c>
      <c r="CK24" s="75">
        <f>(AC24*Conversions!T$14+BG24*Conversions!T$15)/Conversions!$B$9</f>
        <v>0</v>
      </c>
      <c r="CL24" s="75">
        <f>(AD24*Conversions!U$14+BH24*Conversions!U$15)/Conversions!$B$9</f>
        <v>0</v>
      </c>
      <c r="CM24" s="75">
        <f>(AE24*Conversions!V$14+BI24*Conversions!V$15)/Conversions!$B$9</f>
        <v>0</v>
      </c>
      <c r="CN24" s="75">
        <f>(AF24*Conversions!W$14+BJ24*Conversions!W$15)/Conversions!$B$9</f>
        <v>0</v>
      </c>
      <c r="CO24" s="75">
        <f>(AG24*Conversions!X$14+BK24*Conversions!X$15)/Conversions!$B$9</f>
        <v>0</v>
      </c>
      <c r="CP24" s="75">
        <f>(AH24*Conversions!Y$14+BL24*Conversions!Y$15)/Conversions!$B$9</f>
        <v>0</v>
      </c>
      <c r="CQ24" s="75">
        <f>(AI24*Conversions!Z$14+BM24*Conversions!Z$15)/Conversions!$B$9</f>
        <v>0</v>
      </c>
      <c r="CR24" s="75">
        <f>(AJ24*Conversions!AA$14+BN24*Conversions!AA$15)/Conversions!$B$9</f>
        <v>0</v>
      </c>
      <c r="CS24" s="75">
        <f>(AK24*Conversions!AB$14+BO24*Conversions!AB$15)/Conversions!$B$9</f>
        <v>0</v>
      </c>
      <c r="CT24" s="75">
        <f>(AL24*Conversions!AC$14+BP24*Conversions!AC$15)/Conversions!$B$9</f>
        <v>0</v>
      </c>
      <c r="CU24" s="75">
        <f>(AM24*Conversions!AD$14+BQ24*Conversions!AD$15)/Conversions!$B$9</f>
        <v>0</v>
      </c>
      <c r="CV24" s="75">
        <f>(AN24*Conversions!AE$14+BR24*Conversions!AE$15)/Conversions!$B$9</f>
        <v>0</v>
      </c>
      <c r="CW24" s="75">
        <f>(AO24*Conversions!AF$14+BS24*Conversions!AF$15)/Conversions!$B$9</f>
        <v>0</v>
      </c>
      <c r="CX24" s="75">
        <f>(AP24*Conversions!AG$14+BT24*Conversions!AG$15)/Conversions!$B$9</f>
        <v>0</v>
      </c>
      <c r="CY24" s="75">
        <f>(AQ24*Conversions!AH$14+BU24*Conversions!AH$15)/Conversions!$B$9</f>
        <v>0</v>
      </c>
      <c r="CZ24" s="75">
        <f>(AR24*Conversions!AI$14+BV24*Conversions!AI$15)/Conversions!$B$9</f>
        <v>0</v>
      </c>
      <c r="DA24" s="75">
        <f>(AS24*Conversions!AJ$14+BW24*Conversions!AJ$15)/Conversions!$B$9</f>
        <v>0</v>
      </c>
      <c r="DB24" s="75">
        <f>(AT24*Conversions!AK$14+BX24*Conversions!AK$15)/Conversions!$B$9</f>
        <v>0</v>
      </c>
      <c r="DC24" s="75">
        <f>(AU24*Conversions!AL$14+BY24*Conversions!AL$15)/Conversions!$B$9</f>
        <v>0</v>
      </c>
      <c r="DD24" s="76">
        <f>(AV24*Conversions!AM$14+BZ24*Conversions!AM$15)/Conversions!$B$9</f>
        <v>0</v>
      </c>
    </row>
    <row r="25" spans="2:108" ht="17.100000000000001" thickBot="1">
      <c r="B25" s="25" t="s">
        <v>23</v>
      </c>
      <c r="C25" s="14" t="s">
        <v>246</v>
      </c>
      <c r="D25" s="5">
        <v>2023</v>
      </c>
      <c r="E25" s="14">
        <v>10</v>
      </c>
      <c r="F25" s="14">
        <f t="shared" si="1"/>
        <v>2033</v>
      </c>
      <c r="G25" s="73">
        <v>5.2</v>
      </c>
      <c r="H25" s="73">
        <v>0</v>
      </c>
      <c r="I25" s="73">
        <v>0</v>
      </c>
      <c r="J25" s="73">
        <v>2.9</v>
      </c>
      <c r="K25" s="73">
        <v>1.8</v>
      </c>
      <c r="L25" s="73">
        <v>2.7</v>
      </c>
      <c r="M25" s="73">
        <v>15</v>
      </c>
      <c r="N25" s="73">
        <v>0</v>
      </c>
      <c r="O25" s="73">
        <v>0</v>
      </c>
      <c r="P25" s="73">
        <v>8.6</v>
      </c>
      <c r="Q25" s="73">
        <v>5.5</v>
      </c>
      <c r="R25" s="73">
        <v>8</v>
      </c>
      <c r="S25" s="77">
        <f t="shared" si="2"/>
        <v>0</v>
      </c>
      <c r="T25" s="78">
        <f t="shared" si="2"/>
        <v>0</v>
      </c>
      <c r="U25" s="78">
        <f t="shared" si="3"/>
        <v>1666666.6666666667</v>
      </c>
      <c r="V25" s="78">
        <f t="shared" si="3"/>
        <v>3333333.3333333335</v>
      </c>
      <c r="W25" s="78">
        <f t="shared" si="3"/>
        <v>5000000</v>
      </c>
      <c r="X25" s="78">
        <f t="shared" si="3"/>
        <v>6666666.666666667</v>
      </c>
      <c r="Y25" s="78">
        <f t="shared" si="3"/>
        <v>8333333.333333333</v>
      </c>
      <c r="Z25" s="78">
        <f t="shared" si="3"/>
        <v>10000000</v>
      </c>
      <c r="AA25" s="78">
        <f t="shared" si="3"/>
        <v>11666666.666666666</v>
      </c>
      <c r="AB25" s="78">
        <f t="shared" si="3"/>
        <v>13333333.333333334</v>
      </c>
      <c r="AC25" s="78">
        <f t="shared" si="3"/>
        <v>15000000</v>
      </c>
      <c r="AD25" s="78">
        <f t="shared" si="3"/>
        <v>16666666.666666666</v>
      </c>
      <c r="AE25" s="78">
        <f t="shared" si="3"/>
        <v>15000000</v>
      </c>
      <c r="AF25" s="78">
        <f t="shared" si="3"/>
        <v>15000000</v>
      </c>
      <c r="AG25" s="78">
        <f t="shared" si="3"/>
        <v>15000000</v>
      </c>
      <c r="AH25" s="78">
        <f t="shared" si="3"/>
        <v>15000000</v>
      </c>
      <c r="AI25" s="78">
        <f t="shared" si="3"/>
        <v>15000000</v>
      </c>
      <c r="AJ25" s="78">
        <f t="shared" si="3"/>
        <v>15000000</v>
      </c>
      <c r="AK25" s="78">
        <f t="shared" si="3"/>
        <v>15000000</v>
      </c>
      <c r="AL25" s="78">
        <f t="shared" si="3"/>
        <v>15000000</v>
      </c>
      <c r="AM25" s="78">
        <f t="shared" si="3"/>
        <v>15000000</v>
      </c>
      <c r="AN25" s="78">
        <f t="shared" si="3"/>
        <v>15000000</v>
      </c>
      <c r="AO25" s="78">
        <f t="shared" ref="AO25:AV25" si="4">IF($B25="no",0,IF($D25&gt;AO$6,0,IF(AO$6=$F25,$M25*1000000,IF(AO$6&gt;$F25,$M25*1000000,$M25*1000000*(AO$6+1-$D25)/($F$7-$D$7)))))</f>
        <v>15000000</v>
      </c>
      <c r="AP25" s="78">
        <f t="shared" si="4"/>
        <v>15000000</v>
      </c>
      <c r="AQ25" s="78">
        <f t="shared" si="4"/>
        <v>15000000</v>
      </c>
      <c r="AR25" s="78">
        <f t="shared" si="4"/>
        <v>15000000</v>
      </c>
      <c r="AS25" s="78">
        <f t="shared" si="4"/>
        <v>15000000</v>
      </c>
      <c r="AT25" s="78">
        <f t="shared" si="4"/>
        <v>15000000</v>
      </c>
      <c r="AU25" s="78">
        <f t="shared" si="4"/>
        <v>15000000</v>
      </c>
      <c r="AV25" s="79">
        <f t="shared" si="4"/>
        <v>15000000</v>
      </c>
      <c r="AW25" s="77">
        <f>IF($B25="no",0,(IF($D25&gt;AW$6,0,IF(AW$6=$F25,$N25,IF(AW$6&gt;$F25,$N25,$N25*(AW$6+1-$D25)/($F$7-$D$7))))))*Conversions!$B$10</f>
        <v>0</v>
      </c>
      <c r="AX25" s="78">
        <f>IF($B25="No",0,(IF($D25&gt;AX$6,0,IF(AX$6=$F25,$N25,IF(AX$6&gt;$F25,$N25,$N25*(AX$6+1-$D25)/($F$7-$D$7))))))*Conversions!$B$10</f>
        <v>0</v>
      </c>
      <c r="AY25" s="78">
        <f>IF($B25="No",0,(IF($D25&gt;AY$6,0,IF(AY$6=$F25,$N25,IF(AY$6&gt;$F25,$N25,$N25*(AY$6+1-$D25)/($F$7-$D$7))))))*Conversions!$B$10</f>
        <v>0</v>
      </c>
      <c r="AZ25" s="78">
        <f>IF($B25="No",0,(IF($D25&gt;AZ$6,0,IF(AZ$6=$F25,$N25,IF(AZ$6&gt;$F25,$N25,$N25*(AZ$6+1-$D25)/($F$7-$D$7))))))*Conversions!$B$10</f>
        <v>0</v>
      </c>
      <c r="BA25" s="78">
        <f>IF($B25="No",0,(IF($D25&gt;BA$6,0,IF(BA$6=$F25,$N25,IF(BA$6&gt;$F25,$N25,$N25*(BA$6+1-$D25)/($F$7-$D$7))))))*Conversions!$B$10</f>
        <v>0</v>
      </c>
      <c r="BB25" s="78">
        <f>IF($B25="No",0,(IF($D25&gt;BB$6,0,IF(BB$6=$F25,$N25,IF(BB$6&gt;$F25,$N25,$N25*(BB$6+1-$D25)/($F$7-$D$7))))))*Conversions!$B$10</f>
        <v>0</v>
      </c>
      <c r="BC25" s="78">
        <f>IF($B25="No",0,(IF($D25&gt;BC$6,0,IF(BC$6=$F25,$N25,IF(BC$6&gt;$F25,$N25,$N25*(BC$6+1-$D25)/($F$7-$D$7))))))*Conversions!$B$10</f>
        <v>0</v>
      </c>
      <c r="BD25" s="78">
        <f>IF($B25="No",0,(IF($D25&gt;BD$6,0,IF(BD$6=$F25,$N25,IF(BD$6&gt;$F25,$N25,$N25*(BD$6+1-$D25)/($F$7-$D$7))))))*Conversions!$B$10</f>
        <v>0</v>
      </c>
      <c r="BE25" s="78">
        <f>IF($B25="No",0,(IF($D25&gt;BE$6,0,IF(BE$6=$F25,$N25,IF(BE$6&gt;$F25,$N25,$N25*(BE$6+1-$D25)/($F$7-$D$7))))))*Conversions!$B$10</f>
        <v>0</v>
      </c>
      <c r="BF25" s="78">
        <f>IF($B25="No",0,(IF($D25&gt;BF$6,0,IF(BF$6=$F25,$N25,IF(BF$6&gt;$F25,$N25,$N25*(BF$6+1-$D25)/($F$7-$D$7))))))*Conversions!$B$10</f>
        <v>0</v>
      </c>
      <c r="BG25" s="78">
        <f>IF($B25="No",0,(IF($D25&gt;BG$6,0,IF(BG$6=$F25,$N25,IF(BG$6&gt;$F25,$N25,$N25*(BG$6+1-$D25)/($F$7-$D$7))))))*Conversions!$B$10</f>
        <v>0</v>
      </c>
      <c r="BH25" s="78">
        <f>IF($B25="No",0,(IF($D25&gt;BH$6,0,IF(BH$6=$F25,$N25,IF(BH$6&gt;$F25,$N25,$N25*(BH$6+1-$D25)/($F$7-$D$7))))))*Conversions!$B$10</f>
        <v>0</v>
      </c>
      <c r="BI25" s="78">
        <f>IF($B25="No",0,(IF($D25&gt;BI$6,0,IF(BI$6=$F25,$N25,IF(BI$6&gt;$F25,$N25,$N25*(BI$6+1-$D25)/($F$7-$D$7))))))*Conversions!$B$10</f>
        <v>0</v>
      </c>
      <c r="BJ25" s="78">
        <f>IF($B25="No",0,(IF($D25&gt;BJ$6,0,IF(BJ$6=$F25,$N25,IF(BJ$6&gt;$F25,$N25,$N25*(BJ$6+1-$D25)/($F$7-$D$7))))))*Conversions!$B$10</f>
        <v>0</v>
      </c>
      <c r="BK25" s="78">
        <f>IF($B25="No",0,(IF($D25&gt;BK$6,0,IF(BK$6=$F25,$N25,IF(BK$6&gt;$F25,$N25,$N25*(BK$6+1-$D25)/($F$7-$D$7))))))*Conversions!$B$10</f>
        <v>0</v>
      </c>
      <c r="BL25" s="78">
        <f>IF($B25="No",0,(IF($D25&gt;BL$6,0,IF(BL$6=$F25,$N25,IF(BL$6&gt;$F25,$N25,$N25*(BL$6+1-$D25)/($F$7-$D$7))))))*Conversions!$B$10</f>
        <v>0</v>
      </c>
      <c r="BM25" s="78">
        <f>IF($B25="No",0,(IF($D25&gt;BM$6,0,IF(BM$6=$F25,$N25,IF(BM$6&gt;$F25,$N25,$N25*(BM$6+1-$D25)/($F$7-$D$7))))))*Conversions!$B$10</f>
        <v>0</v>
      </c>
      <c r="BN25" s="78">
        <f>IF($B25="No",0,(IF($D25&gt;BN$6,0,IF(BN$6=$F25,$N25,IF(BN$6&gt;$F25,$N25,$N25*(BN$6+1-$D25)/($F$7-$D$7))))))*Conversions!$B$10</f>
        <v>0</v>
      </c>
      <c r="BO25" s="78">
        <f>IF($B25="No",0,(IF($D25&gt;BO$6,0,IF(BO$6=$F25,$N25,IF(BO$6&gt;$F25,$N25,$N25*(BO$6+1-$D25)/($F$7-$D$7))))))*Conversions!$B$10</f>
        <v>0</v>
      </c>
      <c r="BP25" s="78">
        <f>IF($B25="No",0,(IF($D25&gt;BP$6,0,IF(BP$6=$F25,$N25,IF(BP$6&gt;$F25,$N25,$N25*(BP$6+1-$D25)/($F$7-$D$7))))))*Conversions!$B$10</f>
        <v>0</v>
      </c>
      <c r="BQ25" s="78">
        <f>IF($B25="No",0,(IF($D25&gt;BQ$6,0,IF(BQ$6=$F25,$N25,IF(BQ$6&gt;$F25,$N25,$N25*(BQ$6+1-$D25)/($F$7-$D$7))))))*Conversions!$B$10</f>
        <v>0</v>
      </c>
      <c r="BR25" s="78">
        <f>IF($B25="No",0,(IF($D25&gt;BR$6,0,IF(BR$6=$F25,$N25,IF(BR$6&gt;$F25,$N25,$N25*(BR$6+1-$D25)/($F$7-$D$7))))))*Conversions!$B$10</f>
        <v>0</v>
      </c>
      <c r="BS25" s="78">
        <f>IF($B25="No",0,(IF($D25&gt;BS$6,0,IF(BS$6=$F25,$N25,IF(BS$6&gt;$F25,$N25,$N25*(BS$6+1-$D25)/($F$7-$D$7))))))*Conversions!$B$10</f>
        <v>0</v>
      </c>
      <c r="BT25" s="78">
        <f>IF($B25="No",0,(IF($D25&gt;BT$6,0,IF(BT$6=$F25,$N25,IF(BT$6&gt;$F25,$N25,$N25*(BT$6+1-$D25)/($F$7-$D$7))))))*Conversions!$B$10</f>
        <v>0</v>
      </c>
      <c r="BU25" s="78">
        <f>IF($B25="No",0,(IF($D25&gt;BU$6,0,IF(BU$6=$F25,$N25,IF(BU$6&gt;$F25,$N25,$N25*(BU$6+1-$D25)/($F$7-$D$7))))))*Conversions!$B$10</f>
        <v>0</v>
      </c>
      <c r="BV25" s="78">
        <f>IF($B25="No",0,(IF($D25&gt;BV$6,0,IF(BV$6=$F25,$N25,IF(BV$6&gt;$F25,$N25,$N25*(BV$6+1-$D25)/($F$7-$D$7))))))*Conversions!$B$10</f>
        <v>0</v>
      </c>
      <c r="BW25" s="78">
        <f>IF($B25="No",0,(IF($D25&gt;BW$6,0,IF(BW$6=$F25,$N25,IF(BW$6&gt;$F25,$N25,$N25*(BW$6+1-$D25)/($F$7-$D$7))))))*Conversions!$B$10</f>
        <v>0</v>
      </c>
      <c r="BX25" s="78">
        <f>IF($B25="No",0,(IF($D25&gt;BX$6,0,IF(BX$6=$F25,$N25,IF(BX$6&gt;$F25,$N25,$N25*(BX$6+1-$D25)/($F$7-$D$7))))))*Conversions!$B$10</f>
        <v>0</v>
      </c>
      <c r="BY25" s="78">
        <f>IF($B25="No",0,(IF($D25&gt;BY$6,0,IF(BY$6=$F25,$N25,IF(BY$6&gt;$F25,$N25,$N25*(BY$6+1-$D25)/($F$7-$D$7))))))*Conversions!$B$10</f>
        <v>0</v>
      </c>
      <c r="BZ25" s="79">
        <f>IF($B25="No",0,(IF($D25&gt;BZ$6,0,IF(BZ$6=$F25,$N25,IF(BZ$6&gt;$F25,$N25,$N25*(BZ$6+1-$D25)/($F$7-$D$7))))))*Conversions!$B$10</f>
        <v>0</v>
      </c>
      <c r="CA25" s="77">
        <f>(S25*Conversions!J$14+AW25*Conversions!J$15)/Conversions!$B$9</f>
        <v>0</v>
      </c>
      <c r="CB25" s="78">
        <f>(T25*Conversions!K$14+AX25*Conversions!K$15)/Conversions!$B$9</f>
        <v>0</v>
      </c>
      <c r="CC25" s="78">
        <f>(U25*Conversions!L$14+AY25*Conversions!L$15)/Conversions!$B$9</f>
        <v>973.70892018779341</v>
      </c>
      <c r="CD25" s="78">
        <f>(V25*Conversions!M$14+AZ25*Conversions!M$15)/Conversions!$B$9</f>
        <v>1933.0985915492956</v>
      </c>
      <c r="CE25" s="78">
        <f>(W25*Conversions!N$14+BA25*Conversions!N$15)/Conversions!$B$9</f>
        <v>2878.1690140845067</v>
      </c>
      <c r="CF25" s="78">
        <f>(X25*Conversions!O$14+BB25*Conversions!O$15)/Conversions!$B$9</f>
        <v>3757.3708920187787</v>
      </c>
      <c r="CG25" s="78">
        <f>(Y25*Conversions!P$14+BC25*Conversions!P$15)/Conversions!$B$9</f>
        <v>4596.4788732394354</v>
      </c>
      <c r="CH25" s="78">
        <f>(Z25*Conversions!Q$14+BD25*Conversions!Q$15)/Conversions!$B$9</f>
        <v>5395.4929577464773</v>
      </c>
      <c r="CI25" s="78">
        <f>(AA25*Conversions!R$14+BE25*Conversions!R$15)/Conversions!$B$9</f>
        <v>6154.4131455399029</v>
      </c>
      <c r="CJ25" s="78">
        <f>(AB25*Conversions!S$14+BF25*Conversions!S$15)/Conversions!$B$9</f>
        <v>6873.2394366197186</v>
      </c>
      <c r="CK25" s="78">
        <f>(AC25*Conversions!T$14+BG25*Conversions!T$15)/Conversions!$B$9</f>
        <v>7474.647887323943</v>
      </c>
      <c r="CL25" s="78">
        <f>(AD25*Conversions!U$14+BH25*Conversions!U$15)/Conversions!$B$9</f>
        <v>8018.7793427230035</v>
      </c>
      <c r="CM25" s="78">
        <f>(AE25*Conversions!V$14+BI25*Conversions!V$15)/Conversions!$B$9</f>
        <v>6959.154929577463</v>
      </c>
      <c r="CN25" s="78">
        <f>(AF25*Conversions!W$14+BJ25*Conversions!W$15)/Conversions!$B$9</f>
        <v>6701.4084507042235</v>
      </c>
      <c r="CO25" s="78">
        <f>(AG25*Conversions!X$14+BK25*Conversions!X$15)/Conversions!$B$9</f>
        <v>6443.6619718309839</v>
      </c>
      <c r="CP25" s="78">
        <f>(AH25*Conversions!Y$14+BL25*Conversions!Y$15)/Conversions!$B$9</f>
        <v>6185.9154929577435</v>
      </c>
      <c r="CQ25" s="78">
        <f>(AI25*Conversions!Z$14+BM25*Conversions!Z$15)/Conversions!$B$9</f>
        <v>5928.1690140845049</v>
      </c>
      <c r="CR25" s="78">
        <f>(AJ25*Conversions!AA$14+BN25*Conversions!AA$15)/Conversions!$B$9</f>
        <v>5670.4225352112653</v>
      </c>
      <c r="CS25" s="78">
        <f>(AK25*Conversions!AB$14+BO25*Conversions!AB$15)/Conversions!$B$9</f>
        <v>5412.6760563380249</v>
      </c>
      <c r="CT25" s="78">
        <f>(AL25*Conversions!AC$14+BP25*Conversions!AC$15)/Conversions!$B$9</f>
        <v>5154.9295774647853</v>
      </c>
      <c r="CU25" s="78">
        <f>(AM25*Conversions!AD$14+BQ25*Conversions!AD$15)/Conversions!$B$9</f>
        <v>4897.1830985915458</v>
      </c>
      <c r="CV25" s="78">
        <f>(AN25*Conversions!AE$14+BR25*Conversions!AE$15)/Conversions!$B$9</f>
        <v>4639.4366197183053</v>
      </c>
      <c r="CW25" s="78">
        <f>(AO25*Conversions!AF$14+BS25*Conversions!AF$15)/Conversions!$B$9</f>
        <v>4381.6901408450658</v>
      </c>
      <c r="CX25" s="78">
        <f>(AP25*Conversions!AG$14+BT25*Conversions!AG$15)/Conversions!$B$9</f>
        <v>4123.9436619718263</v>
      </c>
      <c r="CY25" s="78">
        <f>(AQ25*Conversions!AH$14+BU25*Conversions!AH$15)/Conversions!$B$9</f>
        <v>3866.1971830985863</v>
      </c>
      <c r="CZ25" s="78">
        <f>(AR25*Conversions!AI$14+BV25*Conversions!AI$15)/Conversions!$B$9</f>
        <v>3608.4507042253467</v>
      </c>
      <c r="DA25" s="78">
        <f>(AS25*Conversions!AJ$14+BW25*Conversions!AJ$15)/Conversions!$B$9</f>
        <v>3350.7042253521076</v>
      </c>
      <c r="DB25" s="78">
        <f>(AT25*Conversions!AK$14+BX25*Conversions!AK$15)/Conversions!$B$9</f>
        <v>3092.9577464788681</v>
      </c>
      <c r="DC25" s="78">
        <f>(AU25*Conversions!AL$14+BY25*Conversions!AL$15)/Conversions!$B$9</f>
        <v>2835.211267605629</v>
      </c>
      <c r="DD25" s="79">
        <f>(AV25*Conversions!AM$14+BZ25*Conversions!AM$15)/Conversions!$B$9</f>
        <v>2577.4647887323936</v>
      </c>
    </row>
    <row r="26" spans="2:108" s="13" customFormat="1">
      <c r="C26" s="13" t="s">
        <v>247</v>
      </c>
      <c r="G26" s="80">
        <v>298</v>
      </c>
      <c r="H26" s="80">
        <v>834</v>
      </c>
      <c r="I26" s="80">
        <v>2462</v>
      </c>
      <c r="J26" s="80">
        <v>203</v>
      </c>
      <c r="K26" s="80">
        <v>102</v>
      </c>
      <c r="L26" s="80">
        <v>199</v>
      </c>
      <c r="M26" s="80">
        <v>657</v>
      </c>
      <c r="N26" s="80">
        <v>2554</v>
      </c>
      <c r="O26" s="80">
        <v>7353</v>
      </c>
      <c r="P26" s="80">
        <v>491</v>
      </c>
      <c r="Q26" s="80">
        <v>241</v>
      </c>
      <c r="R26" s="80">
        <v>486</v>
      </c>
      <c r="S26" s="81" cm="1">
        <f t="array" ref="S26">SUM(IFERROR(S7:S25,0))</f>
        <v>0</v>
      </c>
      <c r="T26" s="81" cm="1">
        <f t="array" ref="T26">SUM(IFERROR(T7:T25,0))</f>
        <v>0</v>
      </c>
      <c r="U26" s="81" cm="1">
        <f t="array" ref="U26">SUM(IFERROR(U7:U25,0))</f>
        <v>63977777.777777769</v>
      </c>
      <c r="V26" s="81" cm="1">
        <f t="array" ref="V26">SUM(IFERROR(V7:V25,0))</f>
        <v>127955555.55555554</v>
      </c>
      <c r="W26" s="81" cm="1">
        <f t="array" ref="W26">SUM(IFERROR(W7:W25,0))</f>
        <v>191933333.33333331</v>
      </c>
      <c r="X26" s="81" cm="1">
        <f t="array" ref="X26">SUM(IFERROR(X7:X25,0))</f>
        <v>255911111.11111107</v>
      </c>
      <c r="Y26" s="81" cm="1">
        <f t="array" ref="Y26">SUM(IFERROR(Y7:Y25,0))</f>
        <v>319888888.88888884</v>
      </c>
      <c r="Z26" s="81" cm="1">
        <f t="array" ref="Z26">SUM(IFERROR(Z7:Z25,0))</f>
        <v>430100000</v>
      </c>
      <c r="AA26" s="81" cm="1">
        <f t="array" ref="AA26">SUM(IFERROR(AA7:AA25,0))</f>
        <v>478666666.66666669</v>
      </c>
      <c r="AB26" s="81" cm="1">
        <f t="array" ref="AB26">SUM(IFERROR(AB7:AB25,0))</f>
        <v>527233333.33333331</v>
      </c>
      <c r="AC26" s="81" cm="1">
        <f t="array" ref="AC26">SUM(IFERROR(AC7:AC25,0))</f>
        <v>575800000</v>
      </c>
      <c r="AD26" s="81" cm="1">
        <f t="array" ref="AD26">SUM(IFERROR(AD7:AD25,0))</f>
        <v>609766666.66666663</v>
      </c>
      <c r="AE26" s="81" cm="1">
        <f t="array" ref="AE26">SUM(IFERROR(AE7:AE25,0))</f>
        <v>590866666.66666675</v>
      </c>
      <c r="AF26" s="81" cm="1">
        <f t="array" ref="AF26">SUM(IFERROR(AF7:AF25,0))</f>
        <v>598400000</v>
      </c>
      <c r="AG26" s="81" cm="1">
        <f t="array" ref="AG26">SUM(IFERROR(AG7:AG25,0))</f>
        <v>591088888.88888884</v>
      </c>
      <c r="AH26" s="81" cm="1">
        <f t="array" ref="AH26">SUM(IFERROR(AH7:AH25,0))</f>
        <v>594911111.11111116</v>
      </c>
      <c r="AI26" s="81" cm="1">
        <f t="array" ref="AI26">SUM(IFERROR(AI7:AI25,0))</f>
        <v>591266666.66666675</v>
      </c>
      <c r="AJ26" s="81" cm="1">
        <f t="array" ref="AJ26">SUM(IFERROR(AJ7:AJ25,0))</f>
        <v>593844444.44444442</v>
      </c>
      <c r="AK26" s="81" cm="1">
        <f t="array" ref="AK26">SUM(IFERROR(AK7:AK25,0))</f>
        <v>575800000</v>
      </c>
      <c r="AL26" s="81" cm="1">
        <f t="array" ref="AL26">SUM(IFERROR(AL7:AL25,0))</f>
        <v>575800000</v>
      </c>
      <c r="AM26" s="81" cm="1">
        <f t="array" ref="AM26">SUM(IFERROR(AM7:AM25,0))</f>
        <v>575800000</v>
      </c>
      <c r="AN26" s="81" cm="1">
        <f t="array" ref="AN26">SUM(IFERROR(AN7:AN25,0))</f>
        <v>575800000</v>
      </c>
      <c r="AO26" s="81" cm="1">
        <f t="array" ref="AO26">SUM(IFERROR(AO7:AO25,0))</f>
        <v>575800000</v>
      </c>
      <c r="AP26" s="81" cm="1">
        <f t="array" ref="AP26">SUM(IFERROR(AP7:AP25,0))</f>
        <v>575800000</v>
      </c>
      <c r="AQ26" s="81" cm="1">
        <f t="array" ref="AQ26">SUM(IFERROR(AQ7:AQ25,0))</f>
        <v>575800000</v>
      </c>
      <c r="AR26" s="81" cm="1">
        <f t="array" ref="AR26">SUM(IFERROR(AR7:AR25,0))</f>
        <v>575800000</v>
      </c>
      <c r="AS26" s="81" cm="1">
        <f t="array" ref="AS26">SUM(IFERROR(AS7:AS25,0))</f>
        <v>575800000</v>
      </c>
      <c r="AT26" s="81" cm="1">
        <f t="array" ref="AT26">SUM(IFERROR(AT7:AT25,0))</f>
        <v>575800000</v>
      </c>
      <c r="AU26" s="81" cm="1">
        <f t="array" ref="AU26">SUM(IFERROR(AU7:AU25,0))</f>
        <v>575800000</v>
      </c>
      <c r="AV26" s="81" cm="1">
        <f t="array" ref="AV26">SUM(IFERROR(AV7:AV25,0))</f>
        <v>575800000</v>
      </c>
      <c r="AW26" s="81" cm="1">
        <f t="array" ref="AW26">SUM(IFERROR(AW7:AW25,0))</f>
        <v>0</v>
      </c>
      <c r="AX26" s="81" cm="1">
        <f t="array" ref="AX26">SUM(IFERROR(AX7:AX25,0))</f>
        <v>0</v>
      </c>
      <c r="AY26" s="81" cm="1">
        <f t="array" ref="AY26">SUM(IFERROR(AY7:AY25,0))</f>
        <v>283666.66666666663</v>
      </c>
      <c r="AZ26" s="81" cm="1">
        <f t="array" ref="AZ26">SUM(IFERROR(AZ7:AZ25,0))</f>
        <v>567333.33333333326</v>
      </c>
      <c r="BA26" s="81" cm="1">
        <f t="array" ref="BA26">SUM(IFERROR(BA7:BA25,0))</f>
        <v>851000</v>
      </c>
      <c r="BB26" s="81" cm="1">
        <f t="array" ref="BB26">SUM(IFERROR(BB7:BB25,0))</f>
        <v>1134666.6666666665</v>
      </c>
      <c r="BC26" s="81" cm="1">
        <f t="array" ref="BC26">SUM(IFERROR(BC7:BC25,0))</f>
        <v>1418333.3333333333</v>
      </c>
      <c r="BD26" s="81" cm="1">
        <f t="array" ref="BD26">SUM(IFERROR(BD7:BD25,0))</f>
        <v>1702000</v>
      </c>
      <c r="BE26" s="81" cm="1">
        <f t="array" ref="BE26">SUM(IFERROR(BE7:BE25,0))</f>
        <v>1985666.6666666665</v>
      </c>
      <c r="BF26" s="81" cm="1">
        <f t="array" ref="BF26">SUM(IFERROR(BF7:BF25,0))</f>
        <v>2269333.333333333</v>
      </c>
      <c r="BG26" s="81" cm="1">
        <f t="array" ref="BG26">SUM(IFERROR(BG7:BG25,0))</f>
        <v>2553000</v>
      </c>
      <c r="BH26" s="81" cm="1">
        <f t="array" ref="BH26">SUM(IFERROR(BH7:BH25,0))</f>
        <v>2836666.6666666665</v>
      </c>
      <c r="BI26" s="81" cm="1">
        <f t="array" ref="BI26">SUM(IFERROR(BI7:BI25,0))</f>
        <v>2777222.222222222</v>
      </c>
      <c r="BJ26" s="81" cm="1">
        <f t="array" ref="BJ26">SUM(IFERROR(BJ7:BJ25,0))</f>
        <v>2889333.333333333</v>
      </c>
      <c r="BK26" s="81" cm="1">
        <f t="array" ref="BK26">SUM(IFERROR(BK7:BK25,0))</f>
        <v>2670777.777777778</v>
      </c>
      <c r="BL26" s="81" cm="1">
        <f t="array" ref="BL26">SUM(IFERROR(BL7:BL25,0))</f>
        <v>2700222.222222222</v>
      </c>
      <c r="BM26" s="81" cm="1">
        <f t="array" ref="BM26">SUM(IFERROR(BM7:BM25,0))</f>
        <v>2553000</v>
      </c>
      <c r="BN26" s="81" cm="1">
        <f t="array" ref="BN26">SUM(IFERROR(BN7:BN25,0))</f>
        <v>2553000</v>
      </c>
      <c r="BO26" s="81" cm="1">
        <f t="array" ref="BO26">SUM(IFERROR(BO7:BO25,0))</f>
        <v>2553000</v>
      </c>
      <c r="BP26" s="81" cm="1">
        <f t="array" ref="BP26">SUM(IFERROR(BP7:BP25,0))</f>
        <v>2553000</v>
      </c>
      <c r="BQ26" s="81" cm="1">
        <f t="array" ref="BQ26">SUM(IFERROR(BQ7:BQ25,0))</f>
        <v>2553000</v>
      </c>
      <c r="BR26" s="81" cm="1">
        <f t="array" ref="BR26">SUM(IFERROR(BR7:BR25,0))</f>
        <v>2553000</v>
      </c>
      <c r="BS26" s="81" cm="1">
        <f t="array" ref="BS26">SUM(IFERROR(BS7:BS25,0))</f>
        <v>2553000</v>
      </c>
      <c r="BT26" s="81" cm="1">
        <f t="array" ref="BT26">SUM(IFERROR(BT7:BT25,0))</f>
        <v>2553000</v>
      </c>
      <c r="BU26" s="81" cm="1">
        <f t="array" ref="BU26">SUM(IFERROR(BU7:BU25,0))</f>
        <v>2553000</v>
      </c>
      <c r="BV26" s="81" cm="1">
        <f t="array" ref="BV26">SUM(IFERROR(BV7:BV25,0))</f>
        <v>2553000</v>
      </c>
      <c r="BW26" s="81" cm="1">
        <f t="array" ref="BW26">SUM(IFERROR(BW7:BW25,0))</f>
        <v>2553000</v>
      </c>
      <c r="BX26" s="81" cm="1">
        <f t="array" ref="BX26">SUM(IFERROR(BX7:BX25,0))</f>
        <v>2553000</v>
      </c>
      <c r="BY26" s="81" cm="1">
        <f t="array" ref="BY26">SUM(IFERROR(BY7:BY25,0))</f>
        <v>2553000</v>
      </c>
      <c r="BZ26" s="81" cm="1">
        <f t="array" ref="BZ26">SUM(IFERROR(BZ7:BZ25,0))</f>
        <v>2553000</v>
      </c>
      <c r="CA26" s="81" cm="1">
        <f t="array" ref="CA26">SUM(IFERROR(CA7:CA25,0))</f>
        <v>0</v>
      </c>
      <c r="CB26" s="81" cm="1">
        <f t="array" ref="CB26">SUM(IFERROR(CB7:CB25,0))</f>
        <v>0</v>
      </c>
      <c r="CC26" s="81" cm="1">
        <f t="array" ref="CC26">SUM(IFERROR(CC7:CC25,0))</f>
        <v>53971.939749608762</v>
      </c>
      <c r="CD26" s="81" cm="1">
        <f t="array" ref="CD26">SUM(IFERROR(CD7:CD25,0))</f>
        <v>107394.21126760564</v>
      </c>
      <c r="CE26" s="81" cm="1">
        <f t="array" ref="CE26">SUM(IFERROR(CE7:CE25,0))</f>
        <v>160266.81455399058</v>
      </c>
      <c r="CF26" s="81" cm="1">
        <f t="array" ref="CF26">SUM(IFERROR(CF7:CF25,0))</f>
        <v>210610.94397496086</v>
      </c>
      <c r="CG26" s="81" cm="1">
        <f t="array" ref="CG26">SUM(IFERROR(CG7:CG25,0))</f>
        <v>259416.00234741776</v>
      </c>
      <c r="CH26" s="81" cm="1">
        <f t="array" ref="CH26">SUM(IFERROR(CH7:CH25,0))</f>
        <v>331627.15211267601</v>
      </c>
      <c r="CI26" s="81" cm="1">
        <f t="array" ref="CI26">SUM(IFERROR(CI7:CI25,0))</f>
        <v>368668.27934272285</v>
      </c>
      <c r="CJ26" s="81" cm="1">
        <f t="array" ref="CJ26">SUM(IFERROR(CJ7:CJ25,0))</f>
        <v>404541.07042253524</v>
      </c>
      <c r="CK26" s="81" cm="1">
        <f t="array" ref="CK26">SUM(IFERROR(CK7:CK25,0))</f>
        <v>436277.31690140843</v>
      </c>
      <c r="CL26" s="81" cm="1">
        <f t="array" ref="CL26">SUM(IFERROR(CL7:CL25,0))</f>
        <v>459320.06103286386</v>
      </c>
      <c r="CM26" s="81" cm="1">
        <f t="array" ref="CM26">SUM(IFERROR(CM7:CM25,0))</f>
        <v>436596.34507042251</v>
      </c>
      <c r="CN26" s="81" cm="1">
        <f t="array" ref="CN26">SUM(IFERROR(CN7:CN25,0))</f>
        <v>436367.52112676052</v>
      </c>
      <c r="CO26" s="81" cm="1">
        <f t="array" ref="CO26">SUM(IFERROR(CO7:CO25,0))</f>
        <v>410158.96635367756</v>
      </c>
      <c r="CP26" s="81" cm="1">
        <f t="array" ref="CP26">SUM(IFERROR(CP7:CP25,0))</f>
        <v>403300.9906103285</v>
      </c>
      <c r="CQ26" s="81" cm="1">
        <f t="array" ref="CQ26">SUM(IFERROR(CQ7:CQ25,0))</f>
        <v>383025.74882629095</v>
      </c>
      <c r="CR26" s="81" cm="1">
        <f t="array" ref="CR26">SUM(IFERROR(CR7:CR25,0))</f>
        <v>373840.42801251943</v>
      </c>
      <c r="CS26" s="81" cm="1">
        <f t="array" ref="CS26">SUM(IFERROR(CS7:CS25,0))</f>
        <v>357125.09154929558</v>
      </c>
      <c r="CT26" s="81" cm="1">
        <f t="array" ref="CT26">SUM(IFERROR(CT7:CT25,0))</f>
        <v>347231.0633802815</v>
      </c>
      <c r="CU26" s="81" cm="1">
        <f t="array" ref="CU26">SUM(IFERROR(CU7:CU25,0))</f>
        <v>337337.03521126753</v>
      </c>
      <c r="CV26" s="81" cm="1">
        <f t="array" ref="CV26">SUM(IFERROR(CV7:CV25,0))</f>
        <v>327443.00704225339</v>
      </c>
      <c r="CW26" s="81" cm="1">
        <f t="array" ref="CW26">SUM(IFERROR(CW7:CW25,0))</f>
        <v>317548.97887323931</v>
      </c>
      <c r="CX26" s="81" cm="1">
        <f t="array" ref="CX26">SUM(IFERROR(CX7:CX25,0))</f>
        <v>307654.95070422516</v>
      </c>
      <c r="CY26" s="81" cm="1">
        <f t="array" ref="CY26">SUM(IFERROR(CY7:CY25,0))</f>
        <v>297760.92253521108</v>
      </c>
      <c r="CZ26" s="81" cm="1">
        <f t="array" ref="CZ26">SUM(IFERROR(CZ7:CZ25,0))</f>
        <v>287866.89436619694</v>
      </c>
      <c r="DA26" s="81" cm="1">
        <f t="array" ref="DA26">SUM(IFERROR(DA7:DA25,0))</f>
        <v>277972.86619718286</v>
      </c>
      <c r="DB26" s="81" cm="1">
        <f t="array" ref="DB26">SUM(IFERROR(DB7:DB25,0))</f>
        <v>268078.83802816883</v>
      </c>
      <c r="DC26" s="81" cm="1">
        <f t="array" ref="DC26">SUM(IFERROR(DC7:DC25,0))</f>
        <v>258184.80985915478</v>
      </c>
      <c r="DD26" s="81" cm="1">
        <f t="array" ref="DD26">SUM(IFERROR(DD7:DD25,0))</f>
        <v>248290.78169014078</v>
      </c>
    </row>
    <row r="28" spans="2:108">
      <c r="B28" s="14" t="s">
        <v>248</v>
      </c>
    </row>
    <row r="29" spans="2:108">
      <c r="C29" s="14" t="s">
        <v>249</v>
      </c>
      <c r="E29" s="73">
        <v>13</v>
      </c>
      <c r="F29" s="82"/>
      <c r="G29" s="73">
        <v>3.5</v>
      </c>
      <c r="H29" s="73">
        <v>0</v>
      </c>
      <c r="I29" s="73">
        <v>0</v>
      </c>
      <c r="J29" s="73">
        <v>1.9</v>
      </c>
      <c r="K29" s="73">
        <v>1.2</v>
      </c>
      <c r="L29" s="73">
        <v>1.8</v>
      </c>
      <c r="M29" s="73">
        <v>12.9</v>
      </c>
      <c r="N29" s="73">
        <v>0</v>
      </c>
      <c r="O29" s="73">
        <v>0</v>
      </c>
      <c r="P29" s="73">
        <v>7.4</v>
      </c>
      <c r="Q29" s="73">
        <v>4.7</v>
      </c>
      <c r="R29" s="73">
        <v>6.9</v>
      </c>
      <c r="S29" s="73"/>
      <c r="T29" s="73"/>
      <c r="U29" s="73"/>
      <c r="V29" s="73"/>
      <c r="AW29" s="73"/>
      <c r="AX29" s="73"/>
      <c r="AY29" s="73"/>
      <c r="AZ29" s="73"/>
      <c r="CA29" s="73"/>
      <c r="CB29" s="73"/>
      <c r="CC29" s="73"/>
      <c r="CD29" s="73"/>
    </row>
    <row r="30" spans="2:108">
      <c r="C30" s="14" t="s">
        <v>250</v>
      </c>
      <c r="E30" s="14">
        <v>10.5</v>
      </c>
      <c r="F30" s="82"/>
      <c r="G30" s="73">
        <v>13.3</v>
      </c>
      <c r="H30" s="73">
        <v>0</v>
      </c>
      <c r="I30" s="73">
        <v>0</v>
      </c>
      <c r="J30" s="73">
        <v>7.4</v>
      </c>
      <c r="K30" s="73">
        <v>4.5999999999999996</v>
      </c>
      <c r="L30" s="73">
        <v>7</v>
      </c>
      <c r="M30" s="73">
        <v>39.9</v>
      </c>
      <c r="N30" s="73">
        <v>0</v>
      </c>
      <c r="O30" s="73">
        <v>0</v>
      </c>
      <c r="P30" s="73">
        <v>22.7</v>
      </c>
      <c r="Q30" s="73">
        <v>14.6</v>
      </c>
      <c r="R30" s="73">
        <v>21.3</v>
      </c>
      <c r="S30" s="73"/>
      <c r="T30" s="73"/>
      <c r="U30" s="73"/>
      <c r="V30" s="73"/>
      <c r="AW30" s="73"/>
      <c r="AX30" s="73"/>
      <c r="AY30" s="73"/>
      <c r="AZ30" s="73"/>
      <c r="CA30" s="73"/>
      <c r="CB30" s="73"/>
      <c r="CC30" s="73"/>
      <c r="CD30" s="73"/>
    </row>
    <row r="31" spans="2:108">
      <c r="C31" s="14" t="s">
        <v>251</v>
      </c>
      <c r="E31" s="14">
        <v>6.1</v>
      </c>
      <c r="F31" s="82"/>
      <c r="G31" s="73">
        <v>16.3</v>
      </c>
      <c r="H31" s="73">
        <v>0</v>
      </c>
      <c r="I31" s="73">
        <v>0</v>
      </c>
      <c r="J31" s="73">
        <v>9</v>
      </c>
      <c r="K31" s="73">
        <v>5.6</v>
      </c>
      <c r="L31" s="73">
        <v>8.4</v>
      </c>
      <c r="M31" s="73">
        <v>28.3</v>
      </c>
      <c r="N31" s="73">
        <v>0</v>
      </c>
      <c r="O31" s="73">
        <v>0</v>
      </c>
      <c r="P31" s="73">
        <v>16.2</v>
      </c>
      <c r="Q31" s="73">
        <v>10.4</v>
      </c>
      <c r="R31" s="73">
        <v>15.1</v>
      </c>
      <c r="S31" s="73"/>
      <c r="T31" s="73"/>
      <c r="U31" s="73"/>
      <c r="V31" s="73"/>
      <c r="AW31" s="73"/>
      <c r="AX31" s="73"/>
      <c r="AY31" s="73"/>
      <c r="AZ31" s="73"/>
      <c r="CA31" s="73"/>
      <c r="CB31" s="73"/>
      <c r="CC31" s="73"/>
      <c r="CD31" s="73"/>
    </row>
    <row r="34" spans="2:108" ht="15.95" thickBot="1">
      <c r="S34" s="13" t="s">
        <v>252</v>
      </c>
    </row>
    <row r="35" spans="2:108">
      <c r="G35" s="320" t="s">
        <v>219</v>
      </c>
      <c r="H35" s="320"/>
      <c r="I35" s="320"/>
      <c r="J35" s="320"/>
      <c r="K35" s="320"/>
      <c r="L35" s="320"/>
      <c r="M35" s="320" t="s">
        <v>220</v>
      </c>
      <c r="N35" s="320"/>
      <c r="O35" s="320"/>
      <c r="P35" s="320"/>
      <c r="Q35" s="320"/>
      <c r="R35" s="320"/>
      <c r="S35" s="311" t="s">
        <v>80</v>
      </c>
      <c r="T35" s="312"/>
      <c r="U35" s="312"/>
      <c r="V35" s="312"/>
      <c r="W35" s="312"/>
      <c r="X35" s="312"/>
      <c r="Y35" s="312"/>
      <c r="Z35" s="312"/>
      <c r="AA35" s="312"/>
      <c r="AB35" s="312"/>
      <c r="AC35" s="312"/>
      <c r="AD35" s="312"/>
      <c r="AE35" s="312"/>
      <c r="AF35" s="312"/>
      <c r="AG35" s="312"/>
      <c r="AH35" s="312"/>
      <c r="AI35" s="312"/>
      <c r="AJ35" s="312"/>
      <c r="AK35" s="312"/>
      <c r="AL35" s="312"/>
      <c r="AM35" s="312"/>
      <c r="AN35" s="312"/>
      <c r="AO35" s="312"/>
      <c r="AP35" s="312"/>
      <c r="AQ35" s="312"/>
      <c r="AR35" s="312"/>
      <c r="AS35" s="312"/>
      <c r="AT35" s="312"/>
      <c r="AU35" s="312"/>
      <c r="AV35" s="313"/>
      <c r="AW35" s="311" t="s">
        <v>81</v>
      </c>
      <c r="AX35" s="312"/>
      <c r="AY35" s="312"/>
      <c r="AZ35" s="312"/>
      <c r="BA35" s="312"/>
      <c r="BB35" s="312"/>
      <c r="BC35" s="312"/>
      <c r="BD35" s="312"/>
      <c r="BE35" s="312"/>
      <c r="BF35" s="312"/>
      <c r="BG35" s="312"/>
      <c r="BH35" s="312"/>
      <c r="BI35" s="312"/>
      <c r="BJ35" s="312"/>
      <c r="BK35" s="312"/>
      <c r="BL35" s="312"/>
      <c r="BM35" s="312"/>
      <c r="BN35" s="312"/>
      <c r="BO35" s="312"/>
      <c r="BP35" s="312"/>
      <c r="BQ35" s="312"/>
      <c r="BR35" s="312"/>
      <c r="BS35" s="312"/>
      <c r="BT35" s="312"/>
      <c r="BU35" s="312"/>
      <c r="BV35" s="312"/>
      <c r="BW35" s="312"/>
      <c r="BX35" s="312"/>
      <c r="BY35" s="312"/>
      <c r="BZ35" s="313"/>
      <c r="CA35" s="311" t="s">
        <v>82</v>
      </c>
      <c r="CB35" s="312"/>
      <c r="CC35" s="312"/>
      <c r="CD35" s="312"/>
      <c r="CE35" s="312"/>
      <c r="CF35" s="312"/>
      <c r="CG35" s="312"/>
      <c r="CH35" s="312"/>
      <c r="CI35" s="312"/>
      <c r="CJ35" s="312"/>
      <c r="CK35" s="312"/>
      <c r="CL35" s="312"/>
      <c r="CM35" s="312"/>
      <c r="CN35" s="312"/>
      <c r="CO35" s="312"/>
      <c r="CP35" s="312"/>
      <c r="CQ35" s="312"/>
      <c r="CR35" s="312"/>
      <c r="CS35" s="312"/>
      <c r="CT35" s="312"/>
      <c r="CU35" s="312"/>
      <c r="CV35" s="312"/>
      <c r="CW35" s="312"/>
      <c r="CX35" s="312"/>
      <c r="CY35" s="312"/>
      <c r="CZ35" s="312"/>
      <c r="DA35" s="312"/>
      <c r="DB35" s="312"/>
      <c r="DC35" s="312"/>
      <c r="DD35" s="313"/>
    </row>
    <row r="36" spans="2:108" ht="63.95">
      <c r="B36" s="69" t="s">
        <v>144</v>
      </c>
      <c r="C36" s="14" t="s">
        <v>145</v>
      </c>
      <c r="D36" s="69" t="s">
        <v>147</v>
      </c>
      <c r="E36" s="69" t="s">
        <v>148</v>
      </c>
      <c r="F36" s="69" t="s">
        <v>149</v>
      </c>
      <c r="G36" s="70" t="s">
        <v>221</v>
      </c>
      <c r="H36" s="70" t="s">
        <v>222</v>
      </c>
      <c r="I36" s="70" t="s">
        <v>223</v>
      </c>
      <c r="J36" s="70" t="s">
        <v>224</v>
      </c>
      <c r="K36" s="70" t="s">
        <v>225</v>
      </c>
      <c r="L36" s="70" t="s">
        <v>226</v>
      </c>
      <c r="M36" s="70" t="s">
        <v>221</v>
      </c>
      <c r="N36" s="70" t="s">
        <v>222</v>
      </c>
      <c r="O36" s="70" t="s">
        <v>223</v>
      </c>
      <c r="P36" s="70" t="s">
        <v>224</v>
      </c>
      <c r="Q36" s="70" t="s">
        <v>225</v>
      </c>
      <c r="R36" s="70" t="s">
        <v>226</v>
      </c>
      <c r="S36" s="71">
        <v>2021</v>
      </c>
      <c r="T36" s="14">
        <v>2022</v>
      </c>
      <c r="U36" s="14">
        <v>2023</v>
      </c>
      <c r="V36" s="14">
        <v>2024</v>
      </c>
      <c r="W36" s="14">
        <v>2025</v>
      </c>
      <c r="X36" s="14">
        <v>2026</v>
      </c>
      <c r="Y36" s="14">
        <v>2027</v>
      </c>
      <c r="Z36" s="14">
        <v>2028</v>
      </c>
      <c r="AA36" s="14">
        <v>2029</v>
      </c>
      <c r="AB36" s="14">
        <v>2030</v>
      </c>
      <c r="AC36" s="14">
        <v>2031</v>
      </c>
      <c r="AD36" s="14">
        <v>2032</v>
      </c>
      <c r="AE36" s="14">
        <v>2033</v>
      </c>
      <c r="AF36" s="14">
        <v>2034</v>
      </c>
      <c r="AG36" s="14">
        <v>2035</v>
      </c>
      <c r="AH36" s="14">
        <v>2036</v>
      </c>
      <c r="AI36" s="14">
        <v>2037</v>
      </c>
      <c r="AJ36" s="14">
        <v>2038</v>
      </c>
      <c r="AK36" s="14">
        <v>2039</v>
      </c>
      <c r="AL36" s="14">
        <v>2040</v>
      </c>
      <c r="AM36" s="14">
        <v>2041</v>
      </c>
      <c r="AN36" s="14">
        <v>2042</v>
      </c>
      <c r="AO36" s="14">
        <v>2043</v>
      </c>
      <c r="AP36" s="14">
        <v>2044</v>
      </c>
      <c r="AQ36" s="14">
        <v>2045</v>
      </c>
      <c r="AR36" s="14">
        <v>2046</v>
      </c>
      <c r="AS36" s="14">
        <v>2047</v>
      </c>
      <c r="AT36" s="14">
        <v>2048</v>
      </c>
      <c r="AU36" s="14">
        <v>2049</v>
      </c>
      <c r="AV36" s="72">
        <v>2050</v>
      </c>
      <c r="AW36" s="71">
        <v>2021</v>
      </c>
      <c r="AX36" s="14">
        <v>2022</v>
      </c>
      <c r="AY36" s="14">
        <v>2023</v>
      </c>
      <c r="AZ36" s="14">
        <v>2024</v>
      </c>
      <c r="BA36" s="14">
        <v>2025</v>
      </c>
      <c r="BB36" s="14">
        <v>2026</v>
      </c>
      <c r="BC36" s="14">
        <v>2027</v>
      </c>
      <c r="BD36" s="14">
        <v>2028</v>
      </c>
      <c r="BE36" s="14">
        <v>2029</v>
      </c>
      <c r="BF36" s="14">
        <v>2030</v>
      </c>
      <c r="BG36" s="14">
        <v>2031</v>
      </c>
      <c r="BH36" s="14">
        <v>2032</v>
      </c>
      <c r="BI36" s="14">
        <v>2033</v>
      </c>
      <c r="BJ36" s="14">
        <v>2034</v>
      </c>
      <c r="BK36" s="14">
        <v>2035</v>
      </c>
      <c r="BL36" s="14">
        <v>2036</v>
      </c>
      <c r="BM36" s="14">
        <v>2037</v>
      </c>
      <c r="BN36" s="14">
        <v>2038</v>
      </c>
      <c r="BO36" s="14">
        <v>2039</v>
      </c>
      <c r="BP36" s="14">
        <v>2040</v>
      </c>
      <c r="BQ36" s="14">
        <v>2041</v>
      </c>
      <c r="BR36" s="14">
        <v>2042</v>
      </c>
      <c r="BS36" s="14">
        <v>2043</v>
      </c>
      <c r="BT36" s="14">
        <v>2044</v>
      </c>
      <c r="BU36" s="14">
        <v>2045</v>
      </c>
      <c r="BV36" s="14">
        <v>2046</v>
      </c>
      <c r="BW36" s="14">
        <v>2047</v>
      </c>
      <c r="BX36" s="14">
        <v>2048</v>
      </c>
      <c r="BY36" s="14">
        <v>2049</v>
      </c>
      <c r="BZ36" s="72">
        <v>2050</v>
      </c>
      <c r="CA36" s="71">
        <v>2021</v>
      </c>
      <c r="CB36" s="14">
        <v>2022</v>
      </c>
      <c r="CC36" s="14">
        <v>2023</v>
      </c>
      <c r="CD36" s="14">
        <v>2024</v>
      </c>
      <c r="CE36" s="14">
        <v>2025</v>
      </c>
      <c r="CF36" s="14">
        <v>2026</v>
      </c>
      <c r="CG36" s="14">
        <v>2027</v>
      </c>
      <c r="CH36" s="14">
        <v>2028</v>
      </c>
      <c r="CI36" s="14">
        <v>2029</v>
      </c>
      <c r="CJ36" s="14">
        <v>2030</v>
      </c>
      <c r="CK36" s="14">
        <v>2031</v>
      </c>
      <c r="CL36" s="14">
        <v>2032</v>
      </c>
      <c r="CM36" s="14">
        <v>2033</v>
      </c>
      <c r="CN36" s="14">
        <v>2034</v>
      </c>
      <c r="CO36" s="14">
        <v>2035</v>
      </c>
      <c r="CP36" s="14">
        <v>2036</v>
      </c>
      <c r="CQ36" s="14">
        <v>2037</v>
      </c>
      <c r="CR36" s="14">
        <v>2038</v>
      </c>
      <c r="CS36" s="14">
        <v>2039</v>
      </c>
      <c r="CT36" s="14">
        <v>2040</v>
      </c>
      <c r="CU36" s="14">
        <v>2041</v>
      </c>
      <c r="CV36" s="14">
        <v>2042</v>
      </c>
      <c r="CW36" s="14">
        <v>2043</v>
      </c>
      <c r="CX36" s="14">
        <v>2044</v>
      </c>
      <c r="CY36" s="14">
        <v>2045</v>
      </c>
      <c r="CZ36" s="14">
        <v>2046</v>
      </c>
      <c r="DA36" s="14">
        <v>2047</v>
      </c>
      <c r="DB36" s="14">
        <v>2048</v>
      </c>
      <c r="DC36" s="14">
        <v>2049</v>
      </c>
      <c r="DD36" s="72">
        <v>2050</v>
      </c>
    </row>
    <row r="37" spans="2:108" ht="15.95">
      <c r="B37" t="str">
        <f>B7</f>
        <v>Yes</v>
      </c>
      <c r="C37" s="14" t="s">
        <v>227</v>
      </c>
      <c r="D37">
        <f>D7</f>
        <v>2023</v>
      </c>
      <c r="E37" s="14">
        <v>9</v>
      </c>
      <c r="F37" s="14">
        <f>D37+E37</f>
        <v>2032</v>
      </c>
      <c r="G37" s="73">
        <v>46.1</v>
      </c>
      <c r="H37" s="73">
        <v>0</v>
      </c>
      <c r="I37" s="73">
        <v>0</v>
      </c>
      <c r="J37" s="73">
        <v>25.5</v>
      </c>
      <c r="K37" s="73">
        <v>15.8</v>
      </c>
      <c r="L37" s="73">
        <v>24.2</v>
      </c>
      <c r="M37" s="73">
        <v>118.5</v>
      </c>
      <c r="N37" s="73">
        <v>0</v>
      </c>
      <c r="O37" s="73">
        <v>0</v>
      </c>
      <c r="P37" s="73">
        <v>67.599999999999994</v>
      </c>
      <c r="Q37" s="73">
        <v>43.5</v>
      </c>
      <c r="R37" s="73">
        <v>63.2</v>
      </c>
      <c r="S37" s="74">
        <f>IF(S7=0,0,_xlfn.MINIFS($S7:$AV7,$S7:$AV7,"&gt;0"))</f>
        <v>0</v>
      </c>
      <c r="T37" s="75">
        <f t="shared" ref="T37:AV37" si="5">IF(T7=0,0,_xlfn.MINIFS($S7:$AV7,$S7:$AV7,"&gt;0"))</f>
        <v>0</v>
      </c>
      <c r="U37" s="75">
        <f t="shared" si="5"/>
        <v>13166666.666666666</v>
      </c>
      <c r="V37" s="75">
        <f t="shared" si="5"/>
        <v>13166666.666666666</v>
      </c>
      <c r="W37" s="75">
        <f t="shared" si="5"/>
        <v>13166666.666666666</v>
      </c>
      <c r="X37" s="75">
        <f t="shared" si="5"/>
        <v>13166666.666666666</v>
      </c>
      <c r="Y37" s="75">
        <f t="shared" si="5"/>
        <v>13166666.666666666</v>
      </c>
      <c r="Z37" s="75">
        <f t="shared" si="5"/>
        <v>13166666.666666666</v>
      </c>
      <c r="AA37" s="75">
        <f t="shared" si="5"/>
        <v>13166666.666666666</v>
      </c>
      <c r="AB37" s="75">
        <f t="shared" si="5"/>
        <v>13166666.666666666</v>
      </c>
      <c r="AC37" s="75">
        <f t="shared" si="5"/>
        <v>13166666.666666666</v>
      </c>
      <c r="AD37" s="75">
        <f t="shared" si="5"/>
        <v>13166666.666666666</v>
      </c>
      <c r="AE37" s="75">
        <f t="shared" si="5"/>
        <v>13166666.666666666</v>
      </c>
      <c r="AF37" s="75">
        <f t="shared" si="5"/>
        <v>13166666.666666666</v>
      </c>
      <c r="AG37" s="75">
        <f t="shared" si="5"/>
        <v>13166666.666666666</v>
      </c>
      <c r="AH37" s="75">
        <f t="shared" si="5"/>
        <v>13166666.666666666</v>
      </c>
      <c r="AI37" s="75">
        <f t="shared" si="5"/>
        <v>13166666.666666666</v>
      </c>
      <c r="AJ37" s="75">
        <f t="shared" si="5"/>
        <v>13166666.666666666</v>
      </c>
      <c r="AK37" s="75">
        <f t="shared" si="5"/>
        <v>13166666.666666666</v>
      </c>
      <c r="AL37" s="75">
        <f t="shared" si="5"/>
        <v>13166666.666666666</v>
      </c>
      <c r="AM37" s="75">
        <f t="shared" si="5"/>
        <v>13166666.666666666</v>
      </c>
      <c r="AN37" s="75">
        <f t="shared" si="5"/>
        <v>13166666.666666666</v>
      </c>
      <c r="AO37" s="75">
        <f t="shared" si="5"/>
        <v>13166666.666666666</v>
      </c>
      <c r="AP37" s="75">
        <f t="shared" si="5"/>
        <v>13166666.666666666</v>
      </c>
      <c r="AQ37" s="75">
        <f t="shared" si="5"/>
        <v>13166666.666666666</v>
      </c>
      <c r="AR37" s="75">
        <f t="shared" si="5"/>
        <v>13166666.666666666</v>
      </c>
      <c r="AS37" s="75">
        <f t="shared" si="5"/>
        <v>13166666.666666666</v>
      </c>
      <c r="AT37" s="75">
        <f t="shared" si="5"/>
        <v>13166666.666666666</v>
      </c>
      <c r="AU37" s="75">
        <f t="shared" si="5"/>
        <v>13166666.666666666</v>
      </c>
      <c r="AV37" s="76">
        <f t="shared" si="5"/>
        <v>13166666.666666666</v>
      </c>
      <c r="AW37" s="74">
        <f>IF(AW7=0,0,_xlfn.MINIFS($AW7:$BZ7,$S7:$AV7,"&gt;0"))</f>
        <v>0</v>
      </c>
      <c r="AX37" s="75">
        <f t="shared" ref="AX37:BZ37" si="6">IF(AX7=0,0,_xlfn.MINIFS($AW7:$BZ7,$S7:$AV7,"&gt;0"))</f>
        <v>0</v>
      </c>
      <c r="AY37" s="75">
        <f t="shared" si="6"/>
        <v>0</v>
      </c>
      <c r="AZ37" s="75">
        <f t="shared" si="6"/>
        <v>0</v>
      </c>
      <c r="BA37" s="75">
        <f t="shared" si="6"/>
        <v>0</v>
      </c>
      <c r="BB37" s="75">
        <f t="shared" si="6"/>
        <v>0</v>
      </c>
      <c r="BC37" s="75">
        <f t="shared" si="6"/>
        <v>0</v>
      </c>
      <c r="BD37" s="75">
        <f t="shared" si="6"/>
        <v>0</v>
      </c>
      <c r="BE37" s="75">
        <f t="shared" si="6"/>
        <v>0</v>
      </c>
      <c r="BF37" s="75">
        <f t="shared" si="6"/>
        <v>0</v>
      </c>
      <c r="BG37" s="75">
        <f t="shared" si="6"/>
        <v>0</v>
      </c>
      <c r="BH37" s="75">
        <f t="shared" si="6"/>
        <v>0</v>
      </c>
      <c r="BI37" s="75">
        <f t="shared" si="6"/>
        <v>0</v>
      </c>
      <c r="BJ37" s="75">
        <f t="shared" si="6"/>
        <v>0</v>
      </c>
      <c r="BK37" s="75">
        <f t="shared" si="6"/>
        <v>0</v>
      </c>
      <c r="BL37" s="75">
        <f t="shared" si="6"/>
        <v>0</v>
      </c>
      <c r="BM37" s="75">
        <f t="shared" si="6"/>
        <v>0</v>
      </c>
      <c r="BN37" s="75">
        <f t="shared" si="6"/>
        <v>0</v>
      </c>
      <c r="BO37" s="75">
        <f t="shared" si="6"/>
        <v>0</v>
      </c>
      <c r="BP37" s="75">
        <f t="shared" si="6"/>
        <v>0</v>
      </c>
      <c r="BQ37" s="75">
        <f t="shared" si="6"/>
        <v>0</v>
      </c>
      <c r="BR37" s="75">
        <f t="shared" si="6"/>
        <v>0</v>
      </c>
      <c r="BS37" s="75">
        <f t="shared" si="6"/>
        <v>0</v>
      </c>
      <c r="BT37" s="75">
        <f t="shared" si="6"/>
        <v>0</v>
      </c>
      <c r="BU37" s="75">
        <f t="shared" si="6"/>
        <v>0</v>
      </c>
      <c r="BV37" s="75">
        <f t="shared" si="6"/>
        <v>0</v>
      </c>
      <c r="BW37" s="75">
        <f t="shared" si="6"/>
        <v>0</v>
      </c>
      <c r="BX37" s="75">
        <f t="shared" si="6"/>
        <v>0</v>
      </c>
      <c r="BY37" s="75">
        <f t="shared" si="6"/>
        <v>0</v>
      </c>
      <c r="BZ37" s="76">
        <f t="shared" si="6"/>
        <v>0</v>
      </c>
      <c r="CA37" s="74">
        <f>(S37*Conversions!J$14+AW37*Conversions!J$15)/Conversions!$B$9</f>
        <v>0</v>
      </c>
      <c r="CB37" s="75">
        <f>(T37*Conversions!K$14+AX37*Conversions!K$15)/Conversions!$B$9</f>
        <v>0</v>
      </c>
      <c r="CC37" s="75">
        <f>(U37*Conversions!L$14+AY37*Conversions!L$15)/Conversions!$B$9</f>
        <v>7692.3004694835672</v>
      </c>
      <c r="CD37" s="75">
        <f>(V37*Conversions!M$14+AZ37*Conversions!M$15)/Conversions!$B$9</f>
        <v>7635.7394366197177</v>
      </c>
      <c r="CE37" s="75">
        <f>(W37*Conversions!N$14+BA37*Conversions!N$15)/Conversions!$B$9</f>
        <v>7579.1784037558682</v>
      </c>
      <c r="CF37" s="75">
        <f>(X37*Conversions!O$14+BB37*Conversions!O$15)/Conversions!$B$9</f>
        <v>7420.8075117370881</v>
      </c>
      <c r="CG37" s="75">
        <f>(Y37*Conversions!P$14+BC37*Conversions!P$15)/Conversions!$B$9</f>
        <v>7262.4366197183081</v>
      </c>
      <c r="CH37" s="75">
        <f>(Z37*Conversions!Q$14+BD37*Conversions!Q$15)/Conversions!$B$9</f>
        <v>7104.0657276995271</v>
      </c>
      <c r="CI37" s="75">
        <f>(AA37*Conversions!R$14+BE37*Conversions!R$15)/Conversions!$B$9</f>
        <v>6945.6948356807479</v>
      </c>
      <c r="CJ37" s="75">
        <f>(AB37*Conversions!S$14+BF37*Conversions!S$15)/Conversions!$B$9</f>
        <v>6787.3239436619706</v>
      </c>
      <c r="CK37" s="75">
        <f>(AC37*Conversions!T$14+BG37*Conversions!T$15)/Conversions!$B$9</f>
        <v>6561.0798122065717</v>
      </c>
      <c r="CL37" s="75">
        <f>(AD37*Conversions!U$14+BH37*Conversions!U$15)/Conversions!$B$9</f>
        <v>6334.8356807511727</v>
      </c>
      <c r="CM37" s="75">
        <f>(AE37*Conversions!V$14+BI37*Conversions!V$15)/Conversions!$B$9</f>
        <v>6108.5915492957729</v>
      </c>
      <c r="CN37" s="75">
        <f>(AF37*Conversions!W$14+BJ37*Conversions!W$15)/Conversions!$B$9</f>
        <v>5882.347417840374</v>
      </c>
      <c r="CO37" s="75">
        <f>(AG37*Conversions!X$14+BK37*Conversions!X$15)/Conversions!$B$9</f>
        <v>5656.103286384975</v>
      </c>
      <c r="CP37" s="75">
        <f>(AH37*Conversions!Y$14+BL37*Conversions!Y$15)/Conversions!$B$9</f>
        <v>5429.8591549295752</v>
      </c>
      <c r="CQ37" s="75">
        <f>(AI37*Conversions!Z$14+BM37*Conversions!Z$15)/Conversions!$B$9</f>
        <v>5203.6150234741754</v>
      </c>
      <c r="CR37" s="75">
        <f>(AJ37*Conversions!AA$14+BN37*Conversions!AA$15)/Conversions!$B$9</f>
        <v>4977.3708920187764</v>
      </c>
      <c r="CS37" s="75">
        <f>(AK37*Conversions!AB$14+BO37*Conversions!AB$15)/Conversions!$B$9</f>
        <v>4751.1267605633775</v>
      </c>
      <c r="CT37" s="75">
        <f>(AL37*Conversions!AC$14+BP37*Conversions!AC$15)/Conversions!$B$9</f>
        <v>4524.8826291079786</v>
      </c>
      <c r="CU37" s="75">
        <f>(AM37*Conversions!AD$14+BQ37*Conversions!AD$15)/Conversions!$B$9</f>
        <v>4298.6384976525778</v>
      </c>
      <c r="CV37" s="75">
        <f>(AN37*Conversions!AE$14+BR37*Conversions!AE$15)/Conversions!$B$9</f>
        <v>4072.3943661971789</v>
      </c>
      <c r="CW37" s="75">
        <f>(AO37*Conversions!AF$14+BS37*Conversions!AF$15)/Conversions!$B$9</f>
        <v>3846.15023474178</v>
      </c>
      <c r="CX37" s="75">
        <f>(AP37*Conversions!AG$14+BT37*Conversions!AG$15)/Conversions!$B$9</f>
        <v>3619.9061032863806</v>
      </c>
      <c r="CY37" s="75">
        <f>(AQ37*Conversions!AH$14+BU37*Conversions!AH$15)/Conversions!$B$9</f>
        <v>3393.6619718309812</v>
      </c>
      <c r="CZ37" s="75">
        <f>(AR37*Conversions!AI$14+BV37*Conversions!AI$15)/Conversions!$B$9</f>
        <v>3167.4178403755823</v>
      </c>
      <c r="DA37" s="75">
        <f>(AS37*Conversions!AJ$14+BW37*Conversions!AJ$15)/Conversions!$B$9</f>
        <v>2941.1737089201833</v>
      </c>
      <c r="DB37" s="75">
        <f>(AT37*Conversions!AK$14+BX37*Conversions!AK$15)/Conversions!$B$9</f>
        <v>2714.9295774647844</v>
      </c>
      <c r="DC37" s="75">
        <f>(AU37*Conversions!AL$14+BY37*Conversions!AL$15)/Conversions!$B$9</f>
        <v>2488.6854460093855</v>
      </c>
      <c r="DD37" s="76">
        <f>(AV37*Conversions!AM$14+BZ37*Conversions!AM$15)/Conversions!$B$9</f>
        <v>2262.4413145539902</v>
      </c>
    </row>
    <row r="38" spans="2:108" ht="15.95">
      <c r="B38" t="str">
        <f t="shared" ref="B38:B55" si="7">B8</f>
        <v>Yes</v>
      </c>
      <c r="C38" s="14" t="s">
        <v>228</v>
      </c>
      <c r="D38">
        <f t="shared" ref="D38:D55" si="8">D8</f>
        <v>2023</v>
      </c>
      <c r="E38" s="14">
        <v>13.2</v>
      </c>
      <c r="F38" s="14">
        <f t="shared" ref="F38:F55" si="9">D38+E38</f>
        <v>2036.2</v>
      </c>
      <c r="G38" s="73">
        <v>3</v>
      </c>
      <c r="H38" s="73">
        <v>70</v>
      </c>
      <c r="I38" s="73">
        <v>98</v>
      </c>
      <c r="J38" s="73">
        <v>4.8</v>
      </c>
      <c r="K38" s="73">
        <v>1</v>
      </c>
      <c r="L38" s="73">
        <v>5.2</v>
      </c>
      <c r="M38" s="73">
        <v>11.2</v>
      </c>
      <c r="N38" s="73">
        <v>265</v>
      </c>
      <c r="O38" s="73">
        <v>370</v>
      </c>
      <c r="P38" s="73">
        <v>18.5</v>
      </c>
      <c r="Q38" s="73">
        <v>4.0999999999999996</v>
      </c>
      <c r="R38" s="73">
        <v>20.100000000000001</v>
      </c>
      <c r="S38" s="74">
        <f t="shared" ref="S38:S55" si="10">IF(S8=0,0,_xlfn.MINIFS($S8:$AV8,$S8:$AV8,"&gt;0"))</f>
        <v>0</v>
      </c>
      <c r="T38" s="75">
        <f t="shared" ref="T38:AV38" si="11">IF(T8=0,0,_xlfn.MINIFS($S8:$AV8,$S8:$AV8,"&gt;0"))</f>
        <v>0</v>
      </c>
      <c r="U38" s="75">
        <f t="shared" si="11"/>
        <v>1244444.4444444445</v>
      </c>
      <c r="V38" s="75">
        <f t="shared" si="11"/>
        <v>1244444.4444444445</v>
      </c>
      <c r="W38" s="75">
        <f t="shared" si="11"/>
        <v>1244444.4444444445</v>
      </c>
      <c r="X38" s="75">
        <f t="shared" si="11"/>
        <v>1244444.4444444445</v>
      </c>
      <c r="Y38" s="75">
        <f t="shared" si="11"/>
        <v>1244444.4444444445</v>
      </c>
      <c r="Z38" s="75">
        <f t="shared" si="11"/>
        <v>1244444.4444444445</v>
      </c>
      <c r="AA38" s="75">
        <f t="shared" si="11"/>
        <v>1244444.4444444445</v>
      </c>
      <c r="AB38" s="75">
        <f t="shared" si="11"/>
        <v>1244444.4444444445</v>
      </c>
      <c r="AC38" s="75">
        <f t="shared" si="11"/>
        <v>1244444.4444444445</v>
      </c>
      <c r="AD38" s="75">
        <f t="shared" si="11"/>
        <v>1244444.4444444445</v>
      </c>
      <c r="AE38" s="75">
        <f t="shared" si="11"/>
        <v>1244444.4444444445</v>
      </c>
      <c r="AF38" s="75">
        <f t="shared" si="11"/>
        <v>1244444.4444444445</v>
      </c>
      <c r="AG38" s="75">
        <f t="shared" si="11"/>
        <v>1244444.4444444445</v>
      </c>
      <c r="AH38" s="75">
        <f t="shared" si="11"/>
        <v>1244444.4444444445</v>
      </c>
      <c r="AI38" s="75">
        <f t="shared" si="11"/>
        <v>1244444.4444444445</v>
      </c>
      <c r="AJ38" s="75">
        <f t="shared" si="11"/>
        <v>1244444.4444444445</v>
      </c>
      <c r="AK38" s="75">
        <f t="shared" si="11"/>
        <v>1244444.4444444445</v>
      </c>
      <c r="AL38" s="75">
        <f t="shared" si="11"/>
        <v>1244444.4444444445</v>
      </c>
      <c r="AM38" s="75">
        <f t="shared" si="11"/>
        <v>1244444.4444444445</v>
      </c>
      <c r="AN38" s="75">
        <f t="shared" si="11"/>
        <v>1244444.4444444445</v>
      </c>
      <c r="AO38" s="75">
        <f t="shared" si="11"/>
        <v>1244444.4444444445</v>
      </c>
      <c r="AP38" s="75">
        <f t="shared" si="11"/>
        <v>1244444.4444444445</v>
      </c>
      <c r="AQ38" s="75">
        <f t="shared" si="11"/>
        <v>1244444.4444444445</v>
      </c>
      <c r="AR38" s="75">
        <f t="shared" si="11"/>
        <v>1244444.4444444445</v>
      </c>
      <c r="AS38" s="75">
        <f t="shared" si="11"/>
        <v>1244444.4444444445</v>
      </c>
      <c r="AT38" s="75">
        <f t="shared" si="11"/>
        <v>1244444.4444444445</v>
      </c>
      <c r="AU38" s="75">
        <f t="shared" si="11"/>
        <v>1244444.4444444445</v>
      </c>
      <c r="AV38" s="76">
        <f t="shared" si="11"/>
        <v>1244444.4444444445</v>
      </c>
      <c r="AW38" s="74">
        <f t="shared" ref="AW38:AW55" si="12">IF(AW8=0,0,_xlfn.MINIFS($AW8:$BZ8,$S8:$AV8,"&gt;0"))</f>
        <v>0</v>
      </c>
      <c r="AX38" s="75">
        <f t="shared" ref="AX38:BZ38" si="13">IF(AX8=0,0,_xlfn.MINIFS($AW8:$BZ8,$S8:$AV8,"&gt;0"))</f>
        <v>0</v>
      </c>
      <c r="AY38" s="75">
        <f t="shared" si="13"/>
        <v>29444.444444444442</v>
      </c>
      <c r="AZ38" s="75">
        <f t="shared" si="13"/>
        <v>29444.444444444442</v>
      </c>
      <c r="BA38" s="75">
        <f t="shared" si="13"/>
        <v>29444.444444444442</v>
      </c>
      <c r="BB38" s="75">
        <f t="shared" si="13"/>
        <v>29444.444444444442</v>
      </c>
      <c r="BC38" s="75">
        <f t="shared" si="13"/>
        <v>29444.444444444442</v>
      </c>
      <c r="BD38" s="75">
        <f t="shared" si="13"/>
        <v>29444.444444444442</v>
      </c>
      <c r="BE38" s="75">
        <f t="shared" si="13"/>
        <v>29444.444444444442</v>
      </c>
      <c r="BF38" s="75">
        <f t="shared" si="13"/>
        <v>29444.444444444442</v>
      </c>
      <c r="BG38" s="75">
        <f t="shared" si="13"/>
        <v>29444.444444444442</v>
      </c>
      <c r="BH38" s="75">
        <f t="shared" si="13"/>
        <v>29444.444444444442</v>
      </c>
      <c r="BI38" s="75">
        <f t="shared" si="13"/>
        <v>29444.444444444442</v>
      </c>
      <c r="BJ38" s="75">
        <f t="shared" si="13"/>
        <v>29444.444444444442</v>
      </c>
      <c r="BK38" s="75">
        <f t="shared" si="13"/>
        <v>29444.444444444442</v>
      </c>
      <c r="BL38" s="75">
        <f t="shared" si="13"/>
        <v>29444.444444444442</v>
      </c>
      <c r="BM38" s="75">
        <f t="shared" si="13"/>
        <v>29444.444444444442</v>
      </c>
      <c r="BN38" s="75">
        <f t="shared" si="13"/>
        <v>29444.444444444442</v>
      </c>
      <c r="BO38" s="75">
        <f t="shared" si="13"/>
        <v>29444.444444444442</v>
      </c>
      <c r="BP38" s="75">
        <f t="shared" si="13"/>
        <v>29444.444444444442</v>
      </c>
      <c r="BQ38" s="75">
        <f t="shared" si="13"/>
        <v>29444.444444444442</v>
      </c>
      <c r="BR38" s="75">
        <f t="shared" si="13"/>
        <v>29444.444444444442</v>
      </c>
      <c r="BS38" s="75">
        <f t="shared" si="13"/>
        <v>29444.444444444442</v>
      </c>
      <c r="BT38" s="75">
        <f t="shared" si="13"/>
        <v>29444.444444444442</v>
      </c>
      <c r="BU38" s="75">
        <f t="shared" si="13"/>
        <v>29444.444444444442</v>
      </c>
      <c r="BV38" s="75">
        <f t="shared" si="13"/>
        <v>29444.444444444442</v>
      </c>
      <c r="BW38" s="75">
        <f t="shared" si="13"/>
        <v>29444.444444444442</v>
      </c>
      <c r="BX38" s="75">
        <f t="shared" si="13"/>
        <v>29444.444444444442</v>
      </c>
      <c r="BY38" s="75">
        <f t="shared" si="13"/>
        <v>29444.444444444442</v>
      </c>
      <c r="BZ38" s="76">
        <f t="shared" si="13"/>
        <v>29444.444444444442</v>
      </c>
      <c r="CA38" s="74">
        <f>(S38*Conversions!J$14+AW38*Conversions!J$15)/Conversions!$B$9</f>
        <v>0</v>
      </c>
      <c r="CB38" s="75">
        <f>(T38*Conversions!K$14+AX38*Conversions!K$15)/Conversions!$B$9</f>
        <v>0</v>
      </c>
      <c r="CC38" s="75">
        <f>(U38*Conversions!L$14+AY38*Conversions!L$15)/Conversions!$B$9</f>
        <v>2449.5359937402186</v>
      </c>
      <c r="CD38" s="75">
        <f>(V38*Conversions!M$14+AZ38*Conversions!M$15)/Conversions!$B$9</f>
        <v>2444.1901408450703</v>
      </c>
      <c r="CE38" s="75">
        <f>(W38*Conversions!N$14+BA38*Conversions!N$15)/Conversions!$B$9</f>
        <v>2438.8442879499216</v>
      </c>
      <c r="CF38" s="75">
        <f>(X38*Conversions!O$14+BB38*Conversions!O$15)/Conversions!$B$9</f>
        <v>2423.8758998435051</v>
      </c>
      <c r="CG38" s="75">
        <f>(Y38*Conversions!P$14+BC38*Conversions!P$15)/Conversions!$B$9</f>
        <v>2408.9075117370885</v>
      </c>
      <c r="CH38" s="75">
        <f>(Z38*Conversions!Q$14+BD38*Conversions!Q$15)/Conversions!$B$9</f>
        <v>2393.9391236306728</v>
      </c>
      <c r="CI38" s="75">
        <f>(AA38*Conversions!R$14+BE38*Conversions!R$15)/Conversions!$B$9</f>
        <v>2378.9707355242563</v>
      </c>
      <c r="CJ38" s="75">
        <f>(AB38*Conversions!S$14+BF38*Conversions!S$15)/Conversions!$B$9</f>
        <v>2364.0023474178402</v>
      </c>
      <c r="CK38" s="75">
        <f>(AC38*Conversions!T$14+BG38*Conversions!T$15)/Conversions!$B$9</f>
        <v>2342.6189358372458</v>
      </c>
      <c r="CL38" s="75">
        <f>(AD38*Conversions!U$14+BH38*Conversions!U$15)/Conversions!$B$9</f>
        <v>2321.2355242566509</v>
      </c>
      <c r="CM38" s="75">
        <f>(AE38*Conversions!V$14+BI38*Conversions!V$15)/Conversions!$B$9</f>
        <v>2299.8521126760561</v>
      </c>
      <c r="CN38" s="75">
        <f>(AF38*Conversions!W$14+BJ38*Conversions!W$15)/Conversions!$B$9</f>
        <v>2278.4687010954613</v>
      </c>
      <c r="CO38" s="75">
        <f>(AG38*Conversions!X$14+BK38*Conversions!X$15)/Conversions!$B$9</f>
        <v>2257.0852895148669</v>
      </c>
      <c r="CP38" s="75">
        <f>(AH38*Conversions!Y$14+BL38*Conversions!Y$15)/Conversions!$B$9</f>
        <v>2235.701877934272</v>
      </c>
      <c r="CQ38" s="75">
        <f>(AI38*Conversions!Z$14+BM38*Conversions!Z$15)/Conversions!$B$9</f>
        <v>2214.3184663536772</v>
      </c>
      <c r="CR38" s="75">
        <f>(AJ38*Conversions!AA$14+BN38*Conversions!AA$15)/Conversions!$B$9</f>
        <v>2192.9350547730824</v>
      </c>
      <c r="CS38" s="75">
        <f>(AK38*Conversions!AB$14+BO38*Conversions!AB$15)/Conversions!$B$9</f>
        <v>2171.551643192488</v>
      </c>
      <c r="CT38" s="75">
        <f>(AL38*Conversions!AC$14+BP38*Conversions!AC$15)/Conversions!$B$9</f>
        <v>2150.1682316118931</v>
      </c>
      <c r="CU38" s="75">
        <f>(AM38*Conversions!AD$14+BQ38*Conversions!AD$15)/Conversions!$B$9</f>
        <v>2128.7848200312983</v>
      </c>
      <c r="CV38" s="75">
        <f>(AN38*Conversions!AE$14+BR38*Conversions!AE$15)/Conversions!$B$9</f>
        <v>2107.4014084507035</v>
      </c>
      <c r="CW38" s="75">
        <f>(AO38*Conversions!AF$14+BS38*Conversions!AF$15)/Conversions!$B$9</f>
        <v>2086.0179968701091</v>
      </c>
      <c r="CX38" s="75">
        <f>(AP38*Conversions!AG$14+BT38*Conversions!AG$15)/Conversions!$B$9</f>
        <v>2064.6345852895142</v>
      </c>
      <c r="CY38" s="75">
        <f>(AQ38*Conversions!AH$14+BU38*Conversions!AH$15)/Conversions!$B$9</f>
        <v>2043.2511737089194</v>
      </c>
      <c r="CZ38" s="75">
        <f>(AR38*Conversions!AI$14+BV38*Conversions!AI$15)/Conversions!$B$9</f>
        <v>2021.867762128325</v>
      </c>
      <c r="DA38" s="75">
        <f>(AS38*Conversions!AJ$14+BW38*Conversions!AJ$15)/Conversions!$B$9</f>
        <v>2000.4843505477302</v>
      </c>
      <c r="DB38" s="75">
        <f>(AT38*Conversions!AK$14+BX38*Conversions!AK$15)/Conversions!$B$9</f>
        <v>1979.1009389671356</v>
      </c>
      <c r="DC38" s="75">
        <f>(AU38*Conversions!AL$14+BY38*Conversions!AL$15)/Conversions!$B$9</f>
        <v>1957.7175273865407</v>
      </c>
      <c r="DD38" s="76">
        <f>(AV38*Conversions!AM$14+BZ38*Conversions!AM$15)/Conversions!$B$9</f>
        <v>1936.3341158059466</v>
      </c>
    </row>
    <row r="39" spans="2:108" ht="15.95">
      <c r="B39" t="str">
        <f t="shared" si="7"/>
        <v>Yes</v>
      </c>
      <c r="C39" s="14" t="s">
        <v>229</v>
      </c>
      <c r="D39">
        <f t="shared" si="8"/>
        <v>2023</v>
      </c>
      <c r="E39" s="14">
        <v>12</v>
      </c>
      <c r="F39" s="14">
        <f t="shared" si="9"/>
        <v>2035</v>
      </c>
      <c r="G39" s="73">
        <v>0.3</v>
      </c>
      <c r="H39" s="73">
        <v>181</v>
      </c>
      <c r="I39" s="73">
        <v>0</v>
      </c>
      <c r="J39" s="73">
        <v>8.4</v>
      </c>
      <c r="K39" s="73">
        <v>0.1</v>
      </c>
      <c r="L39" s="73">
        <v>9.8000000000000007</v>
      </c>
      <c r="M39" s="73">
        <v>1</v>
      </c>
      <c r="N39" s="73">
        <v>620</v>
      </c>
      <c r="O39" s="73">
        <v>0</v>
      </c>
      <c r="P39" s="73">
        <v>28.8</v>
      </c>
      <c r="Q39" s="73">
        <v>0.4</v>
      </c>
      <c r="R39" s="73">
        <v>33.5</v>
      </c>
      <c r="S39" s="74">
        <f t="shared" si="10"/>
        <v>0</v>
      </c>
      <c r="T39" s="75">
        <f t="shared" ref="T39:AV39" si="14">IF(T9=0,0,_xlfn.MINIFS($S9:$AV9,$S9:$AV9,"&gt;0"))</f>
        <v>0</v>
      </c>
      <c r="U39" s="75">
        <f t="shared" si="14"/>
        <v>111111.11111111111</v>
      </c>
      <c r="V39" s="75">
        <f t="shared" si="14"/>
        <v>111111.11111111111</v>
      </c>
      <c r="W39" s="75">
        <f t="shared" si="14"/>
        <v>111111.11111111111</v>
      </c>
      <c r="X39" s="75">
        <f t="shared" si="14"/>
        <v>111111.11111111111</v>
      </c>
      <c r="Y39" s="75">
        <f t="shared" si="14"/>
        <v>111111.11111111111</v>
      </c>
      <c r="Z39" s="75">
        <f t="shared" si="14"/>
        <v>111111.11111111111</v>
      </c>
      <c r="AA39" s="75">
        <f t="shared" si="14"/>
        <v>111111.11111111111</v>
      </c>
      <c r="AB39" s="75">
        <f t="shared" si="14"/>
        <v>111111.11111111111</v>
      </c>
      <c r="AC39" s="75">
        <f t="shared" si="14"/>
        <v>111111.11111111111</v>
      </c>
      <c r="AD39" s="75">
        <f t="shared" si="14"/>
        <v>111111.11111111111</v>
      </c>
      <c r="AE39" s="75">
        <f t="shared" si="14"/>
        <v>111111.11111111111</v>
      </c>
      <c r="AF39" s="75">
        <f t="shared" si="14"/>
        <v>111111.11111111111</v>
      </c>
      <c r="AG39" s="75">
        <f t="shared" si="14"/>
        <v>111111.11111111111</v>
      </c>
      <c r="AH39" s="75">
        <f t="shared" si="14"/>
        <v>111111.11111111111</v>
      </c>
      <c r="AI39" s="75">
        <f t="shared" si="14"/>
        <v>111111.11111111111</v>
      </c>
      <c r="AJ39" s="75">
        <f t="shared" si="14"/>
        <v>111111.11111111111</v>
      </c>
      <c r="AK39" s="75">
        <f t="shared" si="14"/>
        <v>111111.11111111111</v>
      </c>
      <c r="AL39" s="75">
        <f t="shared" si="14"/>
        <v>111111.11111111111</v>
      </c>
      <c r="AM39" s="75">
        <f t="shared" si="14"/>
        <v>111111.11111111111</v>
      </c>
      <c r="AN39" s="75">
        <f t="shared" si="14"/>
        <v>111111.11111111111</v>
      </c>
      <c r="AO39" s="75">
        <f t="shared" si="14"/>
        <v>111111.11111111111</v>
      </c>
      <c r="AP39" s="75">
        <f t="shared" si="14"/>
        <v>111111.11111111111</v>
      </c>
      <c r="AQ39" s="75">
        <f t="shared" si="14"/>
        <v>111111.11111111111</v>
      </c>
      <c r="AR39" s="75">
        <f t="shared" si="14"/>
        <v>111111.11111111111</v>
      </c>
      <c r="AS39" s="75">
        <f t="shared" si="14"/>
        <v>111111.11111111111</v>
      </c>
      <c r="AT39" s="75">
        <f t="shared" si="14"/>
        <v>111111.11111111111</v>
      </c>
      <c r="AU39" s="75">
        <f t="shared" si="14"/>
        <v>111111.11111111111</v>
      </c>
      <c r="AV39" s="76">
        <f t="shared" si="14"/>
        <v>111111.11111111111</v>
      </c>
      <c r="AW39" s="74">
        <f t="shared" si="12"/>
        <v>0</v>
      </c>
      <c r="AX39" s="75">
        <f t="shared" ref="AX39:BZ39" si="15">IF(AX9=0,0,_xlfn.MINIFS($AW9:$BZ9,$S9:$AV9,"&gt;0"))</f>
        <v>0</v>
      </c>
      <c r="AY39" s="75">
        <f t="shared" si="15"/>
        <v>68888.888888888891</v>
      </c>
      <c r="AZ39" s="75">
        <f t="shared" si="15"/>
        <v>68888.888888888891</v>
      </c>
      <c r="BA39" s="75">
        <f t="shared" si="15"/>
        <v>68888.888888888891</v>
      </c>
      <c r="BB39" s="75">
        <f t="shared" si="15"/>
        <v>68888.888888888891</v>
      </c>
      <c r="BC39" s="75">
        <f t="shared" si="15"/>
        <v>68888.888888888891</v>
      </c>
      <c r="BD39" s="75">
        <f t="shared" si="15"/>
        <v>68888.888888888891</v>
      </c>
      <c r="BE39" s="75">
        <f t="shared" si="15"/>
        <v>68888.888888888891</v>
      </c>
      <c r="BF39" s="75">
        <f t="shared" si="15"/>
        <v>68888.888888888891</v>
      </c>
      <c r="BG39" s="75">
        <f t="shared" si="15"/>
        <v>68888.888888888891</v>
      </c>
      <c r="BH39" s="75">
        <f t="shared" si="15"/>
        <v>68888.888888888891</v>
      </c>
      <c r="BI39" s="75">
        <f t="shared" si="15"/>
        <v>68888.888888888891</v>
      </c>
      <c r="BJ39" s="75">
        <f t="shared" si="15"/>
        <v>68888.888888888891</v>
      </c>
      <c r="BK39" s="75">
        <f t="shared" si="15"/>
        <v>68888.888888888891</v>
      </c>
      <c r="BL39" s="75">
        <f t="shared" si="15"/>
        <v>68888.888888888891</v>
      </c>
      <c r="BM39" s="75">
        <f t="shared" si="15"/>
        <v>68888.888888888891</v>
      </c>
      <c r="BN39" s="75">
        <f t="shared" si="15"/>
        <v>68888.888888888891</v>
      </c>
      <c r="BO39" s="75">
        <f t="shared" si="15"/>
        <v>68888.888888888891</v>
      </c>
      <c r="BP39" s="75">
        <f t="shared" si="15"/>
        <v>68888.888888888891</v>
      </c>
      <c r="BQ39" s="75">
        <f t="shared" si="15"/>
        <v>68888.888888888891</v>
      </c>
      <c r="BR39" s="75">
        <f t="shared" si="15"/>
        <v>68888.888888888891</v>
      </c>
      <c r="BS39" s="75">
        <f t="shared" si="15"/>
        <v>68888.888888888891</v>
      </c>
      <c r="BT39" s="75">
        <f t="shared" si="15"/>
        <v>68888.888888888891</v>
      </c>
      <c r="BU39" s="75">
        <f t="shared" si="15"/>
        <v>68888.888888888891</v>
      </c>
      <c r="BV39" s="75">
        <f t="shared" si="15"/>
        <v>68888.888888888891</v>
      </c>
      <c r="BW39" s="75">
        <f t="shared" si="15"/>
        <v>68888.888888888891</v>
      </c>
      <c r="BX39" s="75">
        <f t="shared" si="15"/>
        <v>68888.888888888891</v>
      </c>
      <c r="BY39" s="75">
        <f t="shared" si="15"/>
        <v>68888.888888888891</v>
      </c>
      <c r="BZ39" s="76">
        <f t="shared" si="15"/>
        <v>68888.888888888891</v>
      </c>
      <c r="CA39" s="74">
        <f>(S39*Conversions!J$14+AW39*Conversions!J$15)/Conversions!$B$9</f>
        <v>0</v>
      </c>
      <c r="CB39" s="75">
        <f>(T39*Conversions!K$14+AX39*Conversions!K$15)/Conversions!$B$9</f>
        <v>0</v>
      </c>
      <c r="CC39" s="75">
        <f>(U39*Conversions!L$14+AY39*Conversions!L$15)/Conversions!$B$9</f>
        <v>4094.9139280125196</v>
      </c>
      <c r="CD39" s="75">
        <f>(V39*Conversions!M$14+AZ39*Conversions!M$15)/Conversions!$B$9</f>
        <v>4094.4366197183099</v>
      </c>
      <c r="CE39" s="75">
        <f>(W39*Conversions!N$14+BA39*Conversions!N$15)/Conversions!$B$9</f>
        <v>4093.9593114241002</v>
      </c>
      <c r="CF39" s="75">
        <f>(X39*Conversions!O$14+BB39*Conversions!O$15)/Conversions!$B$9</f>
        <v>4092.622848200313</v>
      </c>
      <c r="CG39" s="75">
        <f>(Y39*Conversions!P$14+BC39*Conversions!P$15)/Conversions!$B$9</f>
        <v>4091.2863849765258</v>
      </c>
      <c r="CH39" s="75">
        <f>(Z39*Conversions!Q$14+BD39*Conversions!Q$15)/Conversions!$B$9</f>
        <v>4089.9499217527386</v>
      </c>
      <c r="CI39" s="75">
        <f>(AA39*Conversions!R$14+BE39*Conversions!R$15)/Conversions!$B$9</f>
        <v>4088.6134585289515</v>
      </c>
      <c r="CJ39" s="75">
        <f>(AB39*Conversions!S$14+BF39*Conversions!S$15)/Conversions!$B$9</f>
        <v>4087.2769953051643</v>
      </c>
      <c r="CK39" s="75">
        <f>(AC39*Conversions!T$14+BG39*Conversions!T$15)/Conversions!$B$9</f>
        <v>4085.3677621283255</v>
      </c>
      <c r="CL39" s="75">
        <f>(AD39*Conversions!U$14+BH39*Conversions!U$15)/Conversions!$B$9</f>
        <v>4083.4585289514866</v>
      </c>
      <c r="CM39" s="75">
        <f>(AE39*Conversions!V$14+BI39*Conversions!V$15)/Conversions!$B$9</f>
        <v>4081.5492957746478</v>
      </c>
      <c r="CN39" s="75">
        <f>(AF39*Conversions!W$14+BJ39*Conversions!W$15)/Conversions!$B$9</f>
        <v>4079.640062597809</v>
      </c>
      <c r="CO39" s="75">
        <f>(AG39*Conversions!X$14+BK39*Conversions!X$15)/Conversions!$B$9</f>
        <v>4077.7308294209702</v>
      </c>
      <c r="CP39" s="75">
        <f>(AH39*Conversions!Y$14+BL39*Conversions!Y$15)/Conversions!$B$9</f>
        <v>4075.8215962441313</v>
      </c>
      <c r="CQ39" s="75">
        <f>(AI39*Conversions!Z$14+BM39*Conversions!Z$15)/Conversions!$B$9</f>
        <v>4073.9123630672925</v>
      </c>
      <c r="CR39" s="75">
        <f>(AJ39*Conversions!AA$14+BN39*Conversions!AA$15)/Conversions!$B$9</f>
        <v>4072.0031298904541</v>
      </c>
      <c r="CS39" s="75">
        <f>(AK39*Conversions!AB$14+BO39*Conversions!AB$15)/Conversions!$B$9</f>
        <v>4070.0938967136149</v>
      </c>
      <c r="CT39" s="75">
        <f>(AL39*Conversions!AC$14+BP39*Conversions!AC$15)/Conversions!$B$9</f>
        <v>4068.1846635367765</v>
      </c>
      <c r="CU39" s="75">
        <f>(AM39*Conversions!AD$14+BQ39*Conversions!AD$15)/Conversions!$B$9</f>
        <v>4066.2754303599372</v>
      </c>
      <c r="CV39" s="75">
        <f>(AN39*Conversions!AE$14+BR39*Conversions!AE$15)/Conversions!$B$9</f>
        <v>4064.3661971830988</v>
      </c>
      <c r="CW39" s="75">
        <f>(AO39*Conversions!AF$14+BS39*Conversions!AF$15)/Conversions!$B$9</f>
        <v>4062.4569640062596</v>
      </c>
      <c r="CX39" s="75">
        <f>(AP39*Conversions!AG$14+BT39*Conversions!AG$15)/Conversions!$B$9</f>
        <v>4060.5477308294207</v>
      </c>
      <c r="CY39" s="75">
        <f>(AQ39*Conversions!AH$14+BU39*Conversions!AH$15)/Conversions!$B$9</f>
        <v>4058.6384976525819</v>
      </c>
      <c r="CZ39" s="75">
        <f>(AR39*Conversions!AI$14+BV39*Conversions!AI$15)/Conversions!$B$9</f>
        <v>4056.7292644757431</v>
      </c>
      <c r="DA39" s="75">
        <f>(AS39*Conversions!AJ$14+BW39*Conversions!AJ$15)/Conversions!$B$9</f>
        <v>4054.8200312989047</v>
      </c>
      <c r="DB39" s="75">
        <f>(AT39*Conversions!AK$14+BX39*Conversions!AK$15)/Conversions!$B$9</f>
        <v>4052.9107981220654</v>
      </c>
      <c r="DC39" s="75">
        <f>(AU39*Conversions!AL$14+BY39*Conversions!AL$15)/Conversions!$B$9</f>
        <v>4051.0015649452271</v>
      </c>
      <c r="DD39" s="76">
        <f>(AV39*Conversions!AM$14+BZ39*Conversions!AM$15)/Conversions!$B$9</f>
        <v>4049.0923317683878</v>
      </c>
    </row>
    <row r="40" spans="2:108" ht="15.95">
      <c r="B40" t="str">
        <f t="shared" si="7"/>
        <v>Yes</v>
      </c>
      <c r="C40" s="14" t="s">
        <v>230</v>
      </c>
      <c r="D40">
        <f t="shared" si="8"/>
        <v>2023</v>
      </c>
      <c r="E40" s="14">
        <v>12</v>
      </c>
      <c r="F40" s="14">
        <f t="shared" si="9"/>
        <v>2035</v>
      </c>
      <c r="G40" s="73">
        <v>3.8</v>
      </c>
      <c r="H40" s="73">
        <v>0</v>
      </c>
      <c r="I40" s="73">
        <v>0</v>
      </c>
      <c r="J40" s="73">
        <v>2.1</v>
      </c>
      <c r="K40" s="73">
        <v>1.3</v>
      </c>
      <c r="L40" s="73">
        <v>1.9</v>
      </c>
      <c r="M40" s="73">
        <v>12.9</v>
      </c>
      <c r="N40" s="73">
        <v>0</v>
      </c>
      <c r="O40" s="73">
        <v>0</v>
      </c>
      <c r="P40" s="73">
        <v>7.4</v>
      </c>
      <c r="Q40" s="73">
        <v>4.8</v>
      </c>
      <c r="R40" s="73">
        <v>6.9</v>
      </c>
      <c r="S40" s="74">
        <f t="shared" si="10"/>
        <v>0</v>
      </c>
      <c r="T40" s="75">
        <f t="shared" ref="T40:AV40" si="16">IF(T10=0,0,_xlfn.MINIFS($S10:$AV10,$S10:$AV10,"&gt;0"))</f>
        <v>0</v>
      </c>
      <c r="U40" s="75">
        <f t="shared" si="16"/>
        <v>1433333.3333333333</v>
      </c>
      <c r="V40" s="75">
        <f t="shared" si="16"/>
        <v>1433333.3333333333</v>
      </c>
      <c r="W40" s="75">
        <f t="shared" si="16"/>
        <v>1433333.3333333333</v>
      </c>
      <c r="X40" s="75">
        <f t="shared" si="16"/>
        <v>1433333.3333333333</v>
      </c>
      <c r="Y40" s="75">
        <f t="shared" si="16"/>
        <v>1433333.3333333333</v>
      </c>
      <c r="Z40" s="75">
        <f t="shared" si="16"/>
        <v>1433333.3333333333</v>
      </c>
      <c r="AA40" s="75">
        <f t="shared" si="16"/>
        <v>1433333.3333333333</v>
      </c>
      <c r="AB40" s="75">
        <f t="shared" si="16"/>
        <v>1433333.3333333333</v>
      </c>
      <c r="AC40" s="75">
        <f t="shared" si="16"/>
        <v>1433333.3333333333</v>
      </c>
      <c r="AD40" s="75">
        <f t="shared" si="16"/>
        <v>1433333.3333333333</v>
      </c>
      <c r="AE40" s="75">
        <f t="shared" si="16"/>
        <v>1433333.3333333333</v>
      </c>
      <c r="AF40" s="75">
        <f t="shared" si="16"/>
        <v>1433333.3333333333</v>
      </c>
      <c r="AG40" s="75">
        <f t="shared" si="16"/>
        <v>1433333.3333333333</v>
      </c>
      <c r="AH40" s="75">
        <f t="shared" si="16"/>
        <v>1433333.3333333333</v>
      </c>
      <c r="AI40" s="75">
        <f t="shared" si="16"/>
        <v>1433333.3333333333</v>
      </c>
      <c r="AJ40" s="75">
        <f t="shared" si="16"/>
        <v>1433333.3333333333</v>
      </c>
      <c r="AK40" s="75">
        <f t="shared" si="16"/>
        <v>1433333.3333333333</v>
      </c>
      <c r="AL40" s="75">
        <f t="shared" si="16"/>
        <v>1433333.3333333333</v>
      </c>
      <c r="AM40" s="75">
        <f t="shared" si="16"/>
        <v>1433333.3333333333</v>
      </c>
      <c r="AN40" s="75">
        <f t="shared" si="16"/>
        <v>1433333.3333333333</v>
      </c>
      <c r="AO40" s="75">
        <f t="shared" si="16"/>
        <v>1433333.3333333333</v>
      </c>
      <c r="AP40" s="75">
        <f t="shared" si="16"/>
        <v>1433333.3333333333</v>
      </c>
      <c r="AQ40" s="75">
        <f t="shared" si="16"/>
        <v>1433333.3333333333</v>
      </c>
      <c r="AR40" s="75">
        <f t="shared" si="16"/>
        <v>1433333.3333333333</v>
      </c>
      <c r="AS40" s="75">
        <f t="shared" si="16"/>
        <v>1433333.3333333333</v>
      </c>
      <c r="AT40" s="75">
        <f t="shared" si="16"/>
        <v>1433333.3333333333</v>
      </c>
      <c r="AU40" s="75">
        <f t="shared" si="16"/>
        <v>1433333.3333333333</v>
      </c>
      <c r="AV40" s="76">
        <f t="shared" si="16"/>
        <v>1433333.3333333333</v>
      </c>
      <c r="AW40" s="74">
        <f t="shared" si="12"/>
        <v>0</v>
      </c>
      <c r="AX40" s="75">
        <f t="shared" ref="AX40:BZ40" si="17">IF(AX10=0,0,_xlfn.MINIFS($AW10:$BZ10,$S10:$AV10,"&gt;0"))</f>
        <v>0</v>
      </c>
      <c r="AY40" s="75">
        <f t="shared" si="17"/>
        <v>0</v>
      </c>
      <c r="AZ40" s="75">
        <f t="shared" si="17"/>
        <v>0</v>
      </c>
      <c r="BA40" s="75">
        <f t="shared" si="17"/>
        <v>0</v>
      </c>
      <c r="BB40" s="75">
        <f t="shared" si="17"/>
        <v>0</v>
      </c>
      <c r="BC40" s="75">
        <f t="shared" si="17"/>
        <v>0</v>
      </c>
      <c r="BD40" s="75">
        <f t="shared" si="17"/>
        <v>0</v>
      </c>
      <c r="BE40" s="75">
        <f t="shared" si="17"/>
        <v>0</v>
      </c>
      <c r="BF40" s="75">
        <f t="shared" si="17"/>
        <v>0</v>
      </c>
      <c r="BG40" s="75">
        <f t="shared" si="17"/>
        <v>0</v>
      </c>
      <c r="BH40" s="75">
        <f t="shared" si="17"/>
        <v>0</v>
      </c>
      <c r="BI40" s="75">
        <f t="shared" si="17"/>
        <v>0</v>
      </c>
      <c r="BJ40" s="75">
        <f t="shared" si="17"/>
        <v>0</v>
      </c>
      <c r="BK40" s="75">
        <f t="shared" si="17"/>
        <v>0</v>
      </c>
      <c r="BL40" s="75">
        <f t="shared" si="17"/>
        <v>0</v>
      </c>
      <c r="BM40" s="75">
        <f t="shared" si="17"/>
        <v>0</v>
      </c>
      <c r="BN40" s="75">
        <f t="shared" si="17"/>
        <v>0</v>
      </c>
      <c r="BO40" s="75">
        <f t="shared" si="17"/>
        <v>0</v>
      </c>
      <c r="BP40" s="75">
        <f t="shared" si="17"/>
        <v>0</v>
      </c>
      <c r="BQ40" s="75">
        <f t="shared" si="17"/>
        <v>0</v>
      </c>
      <c r="BR40" s="75">
        <f t="shared" si="17"/>
        <v>0</v>
      </c>
      <c r="BS40" s="75">
        <f t="shared" si="17"/>
        <v>0</v>
      </c>
      <c r="BT40" s="75">
        <f t="shared" si="17"/>
        <v>0</v>
      </c>
      <c r="BU40" s="75">
        <f t="shared" si="17"/>
        <v>0</v>
      </c>
      <c r="BV40" s="75">
        <f t="shared" si="17"/>
        <v>0</v>
      </c>
      <c r="BW40" s="75">
        <f t="shared" si="17"/>
        <v>0</v>
      </c>
      <c r="BX40" s="75">
        <f t="shared" si="17"/>
        <v>0</v>
      </c>
      <c r="BY40" s="75">
        <f t="shared" si="17"/>
        <v>0</v>
      </c>
      <c r="BZ40" s="76">
        <f t="shared" si="17"/>
        <v>0</v>
      </c>
      <c r="CA40" s="74">
        <f>(S40*Conversions!J$14+AW40*Conversions!J$15)/Conversions!$B$9</f>
        <v>0</v>
      </c>
      <c r="CB40" s="75">
        <f>(T40*Conversions!K$14+AX40*Conversions!K$15)/Conversions!$B$9</f>
        <v>0</v>
      </c>
      <c r="CC40" s="75">
        <f>(U40*Conversions!L$14+AY40*Conversions!L$15)/Conversions!$B$9</f>
        <v>837.38967136150222</v>
      </c>
      <c r="CD40" s="75">
        <f>(V40*Conversions!M$14+AZ40*Conversions!M$15)/Conversions!$B$9</f>
        <v>831.23239436619701</v>
      </c>
      <c r="CE40" s="75">
        <f>(W40*Conversions!N$14+BA40*Conversions!N$15)/Conversions!$B$9</f>
        <v>825.0751173708918</v>
      </c>
      <c r="CF40" s="75">
        <f>(X40*Conversions!O$14+BB40*Conversions!O$15)/Conversions!$B$9</f>
        <v>807.83474178403731</v>
      </c>
      <c r="CG40" s="75">
        <f>(Y40*Conversions!P$14+BC40*Conversions!P$15)/Conversions!$B$9</f>
        <v>790.59436619718292</v>
      </c>
      <c r="CH40" s="75">
        <f>(Z40*Conversions!Q$14+BD40*Conversions!Q$15)/Conversions!$B$9</f>
        <v>773.35399061032842</v>
      </c>
      <c r="CI40" s="75">
        <f>(AA40*Conversions!R$14+BE40*Conversions!R$15)/Conversions!$B$9</f>
        <v>756.11361502347381</v>
      </c>
      <c r="CJ40" s="75">
        <f>(AB40*Conversions!S$14+BF40*Conversions!S$15)/Conversions!$B$9</f>
        <v>738.87323943661966</v>
      </c>
      <c r="CK40" s="75">
        <f>(AC40*Conversions!T$14+BG40*Conversions!T$15)/Conversions!$B$9</f>
        <v>714.24413145539893</v>
      </c>
      <c r="CL40" s="75">
        <f>(AD40*Conversions!U$14+BH40*Conversions!U$15)/Conversions!$B$9</f>
        <v>689.61502347417832</v>
      </c>
      <c r="CM40" s="75">
        <f>(AE40*Conversions!V$14+BI40*Conversions!V$15)/Conversions!$B$9</f>
        <v>664.98591549295759</v>
      </c>
      <c r="CN40" s="75">
        <f>(AF40*Conversions!W$14+BJ40*Conversions!W$15)/Conversions!$B$9</f>
        <v>640.35680751173686</v>
      </c>
      <c r="CO40" s="75">
        <f>(AG40*Conversions!X$14+BK40*Conversions!X$15)/Conversions!$B$9</f>
        <v>615.72769953051613</v>
      </c>
      <c r="CP40" s="75">
        <f>(AH40*Conversions!Y$14+BL40*Conversions!Y$15)/Conversions!$B$9</f>
        <v>591.09859154929563</v>
      </c>
      <c r="CQ40" s="75">
        <f>(AI40*Conversions!Z$14+BM40*Conversions!Z$15)/Conversions!$B$9</f>
        <v>566.46948356807491</v>
      </c>
      <c r="CR40" s="75">
        <f>(AJ40*Conversions!AA$14+BN40*Conversions!AA$15)/Conversions!$B$9</f>
        <v>541.84037558685418</v>
      </c>
      <c r="CS40" s="75">
        <f>(AK40*Conversions!AB$14+BO40*Conversions!AB$15)/Conversions!$B$9</f>
        <v>517.21126760563345</v>
      </c>
      <c r="CT40" s="75">
        <f>(AL40*Conversions!AC$14+BP40*Conversions!AC$15)/Conversions!$B$9</f>
        <v>492.58215962441278</v>
      </c>
      <c r="CU40" s="75">
        <f>(AM40*Conversions!AD$14+BQ40*Conversions!AD$15)/Conversions!$B$9</f>
        <v>467.95305164319205</v>
      </c>
      <c r="CV40" s="75">
        <f>(AN40*Conversions!AE$14+BR40*Conversions!AE$15)/Conversions!$B$9</f>
        <v>443.32394366197144</v>
      </c>
      <c r="CW40" s="75">
        <f>(AO40*Conversions!AF$14+BS40*Conversions!AF$15)/Conversions!$B$9</f>
        <v>418.69483568075071</v>
      </c>
      <c r="CX40" s="75">
        <f>(AP40*Conversions!AG$14+BT40*Conversions!AG$15)/Conversions!$B$9</f>
        <v>394.06572769953004</v>
      </c>
      <c r="CY40" s="75">
        <f>(AQ40*Conversions!AH$14+BU40*Conversions!AH$15)/Conversions!$B$9</f>
        <v>369.43661971830937</v>
      </c>
      <c r="CZ40" s="75">
        <f>(AR40*Conversions!AI$14+BV40*Conversions!AI$15)/Conversions!$B$9</f>
        <v>344.80751173708865</v>
      </c>
      <c r="DA40" s="75">
        <f>(AS40*Conversions!AJ$14+BW40*Conversions!AJ$15)/Conversions!$B$9</f>
        <v>320.17840375586803</v>
      </c>
      <c r="DB40" s="75">
        <f>(AT40*Conversions!AK$14+BX40*Conversions!AK$15)/Conversions!$B$9</f>
        <v>295.54929577464736</v>
      </c>
      <c r="DC40" s="75">
        <f>(AU40*Conversions!AL$14+BY40*Conversions!AL$15)/Conversions!$B$9</f>
        <v>270.92018779342675</v>
      </c>
      <c r="DD40" s="76">
        <f>(AV40*Conversions!AM$14+BZ40*Conversions!AM$15)/Conversions!$B$9</f>
        <v>246.2910798122065</v>
      </c>
    </row>
    <row r="41" spans="2:108" ht="15.95">
      <c r="B41" t="str">
        <f t="shared" si="7"/>
        <v>Yes</v>
      </c>
      <c r="C41" s="14" t="s">
        <v>231</v>
      </c>
      <c r="D41">
        <f t="shared" si="8"/>
        <v>2023</v>
      </c>
      <c r="E41" s="14">
        <v>12</v>
      </c>
      <c r="F41" s="14">
        <f t="shared" si="9"/>
        <v>2035</v>
      </c>
      <c r="G41" s="73">
        <v>1.7</v>
      </c>
      <c r="H41" s="73">
        <v>15</v>
      </c>
      <c r="I41" s="73">
        <v>0</v>
      </c>
      <c r="J41" s="73">
        <v>1.6</v>
      </c>
      <c r="K41" s="73">
        <v>0.6</v>
      </c>
      <c r="L41" s="73">
        <v>1.6</v>
      </c>
      <c r="M41" s="73">
        <v>5.7</v>
      </c>
      <c r="N41" s="73">
        <v>51</v>
      </c>
      <c r="O41" s="73">
        <v>0</v>
      </c>
      <c r="P41" s="73">
        <v>5.6</v>
      </c>
      <c r="Q41" s="73">
        <v>2.1</v>
      </c>
      <c r="R41" s="73">
        <v>5.8</v>
      </c>
      <c r="S41" s="74">
        <f t="shared" si="10"/>
        <v>0</v>
      </c>
      <c r="T41" s="75">
        <f t="shared" ref="T41:AV41" si="18">IF(T11=0,0,_xlfn.MINIFS($S11:$AV11,$S11:$AV11,"&gt;0"))</f>
        <v>0</v>
      </c>
      <c r="U41" s="75">
        <f t="shared" si="18"/>
        <v>633333.33333333337</v>
      </c>
      <c r="V41" s="75">
        <f t="shared" si="18"/>
        <v>633333.33333333337</v>
      </c>
      <c r="W41" s="75">
        <f t="shared" si="18"/>
        <v>633333.33333333337</v>
      </c>
      <c r="X41" s="75">
        <f t="shared" si="18"/>
        <v>633333.33333333337</v>
      </c>
      <c r="Y41" s="75">
        <f t="shared" si="18"/>
        <v>633333.33333333337</v>
      </c>
      <c r="Z41" s="75">
        <f t="shared" si="18"/>
        <v>633333.33333333337</v>
      </c>
      <c r="AA41" s="75">
        <f t="shared" si="18"/>
        <v>633333.33333333337</v>
      </c>
      <c r="AB41" s="75">
        <f t="shared" si="18"/>
        <v>633333.33333333337</v>
      </c>
      <c r="AC41" s="75">
        <f t="shared" si="18"/>
        <v>633333.33333333337</v>
      </c>
      <c r="AD41" s="75">
        <f t="shared" si="18"/>
        <v>633333.33333333337</v>
      </c>
      <c r="AE41" s="75">
        <f t="shared" si="18"/>
        <v>633333.33333333337</v>
      </c>
      <c r="AF41" s="75">
        <f t="shared" si="18"/>
        <v>633333.33333333337</v>
      </c>
      <c r="AG41" s="75">
        <f t="shared" si="18"/>
        <v>633333.33333333337</v>
      </c>
      <c r="AH41" s="75">
        <f t="shared" si="18"/>
        <v>633333.33333333337</v>
      </c>
      <c r="AI41" s="75">
        <f t="shared" si="18"/>
        <v>633333.33333333337</v>
      </c>
      <c r="AJ41" s="75">
        <f t="shared" si="18"/>
        <v>633333.33333333337</v>
      </c>
      <c r="AK41" s="75">
        <f t="shared" si="18"/>
        <v>633333.33333333337</v>
      </c>
      <c r="AL41" s="75">
        <f t="shared" si="18"/>
        <v>633333.33333333337</v>
      </c>
      <c r="AM41" s="75">
        <f t="shared" si="18"/>
        <v>633333.33333333337</v>
      </c>
      <c r="AN41" s="75">
        <f t="shared" si="18"/>
        <v>633333.33333333337</v>
      </c>
      <c r="AO41" s="75">
        <f t="shared" si="18"/>
        <v>633333.33333333337</v>
      </c>
      <c r="AP41" s="75">
        <f t="shared" si="18"/>
        <v>633333.33333333337</v>
      </c>
      <c r="AQ41" s="75">
        <f t="shared" si="18"/>
        <v>633333.33333333337</v>
      </c>
      <c r="AR41" s="75">
        <f t="shared" si="18"/>
        <v>633333.33333333337</v>
      </c>
      <c r="AS41" s="75">
        <f t="shared" si="18"/>
        <v>633333.33333333337</v>
      </c>
      <c r="AT41" s="75">
        <f t="shared" si="18"/>
        <v>633333.33333333337</v>
      </c>
      <c r="AU41" s="75">
        <f t="shared" si="18"/>
        <v>633333.33333333337</v>
      </c>
      <c r="AV41" s="76">
        <f t="shared" si="18"/>
        <v>633333.33333333337</v>
      </c>
      <c r="AW41" s="74">
        <f t="shared" si="12"/>
        <v>0</v>
      </c>
      <c r="AX41" s="75">
        <f t="shared" ref="AX41:BZ41" si="19">IF(AX11=0,0,_xlfn.MINIFS($AW11:$BZ11,$S11:$AV11,"&gt;0"))</f>
        <v>0</v>
      </c>
      <c r="AY41" s="75">
        <f t="shared" si="19"/>
        <v>5666.666666666667</v>
      </c>
      <c r="AZ41" s="75">
        <f t="shared" si="19"/>
        <v>5666.666666666667</v>
      </c>
      <c r="BA41" s="75">
        <f t="shared" si="19"/>
        <v>5666.666666666667</v>
      </c>
      <c r="BB41" s="75">
        <f t="shared" si="19"/>
        <v>5666.666666666667</v>
      </c>
      <c r="BC41" s="75">
        <f t="shared" si="19"/>
        <v>5666.666666666667</v>
      </c>
      <c r="BD41" s="75">
        <f t="shared" si="19"/>
        <v>5666.666666666667</v>
      </c>
      <c r="BE41" s="75">
        <f t="shared" si="19"/>
        <v>5666.666666666667</v>
      </c>
      <c r="BF41" s="75">
        <f t="shared" si="19"/>
        <v>5666.666666666667</v>
      </c>
      <c r="BG41" s="75">
        <f t="shared" si="19"/>
        <v>5666.666666666667</v>
      </c>
      <c r="BH41" s="75">
        <f t="shared" si="19"/>
        <v>5666.666666666667</v>
      </c>
      <c r="BI41" s="75">
        <f t="shared" si="19"/>
        <v>5666.666666666667</v>
      </c>
      <c r="BJ41" s="75">
        <f t="shared" si="19"/>
        <v>5666.666666666667</v>
      </c>
      <c r="BK41" s="75">
        <f t="shared" si="19"/>
        <v>5666.666666666667</v>
      </c>
      <c r="BL41" s="75">
        <f t="shared" si="19"/>
        <v>5666.666666666667</v>
      </c>
      <c r="BM41" s="75">
        <f t="shared" si="19"/>
        <v>5666.666666666667</v>
      </c>
      <c r="BN41" s="75">
        <f t="shared" si="19"/>
        <v>5666.666666666667</v>
      </c>
      <c r="BO41" s="75">
        <f t="shared" si="19"/>
        <v>5666.666666666667</v>
      </c>
      <c r="BP41" s="75">
        <f t="shared" si="19"/>
        <v>5666.666666666667</v>
      </c>
      <c r="BQ41" s="75">
        <f t="shared" si="19"/>
        <v>5666.666666666667</v>
      </c>
      <c r="BR41" s="75">
        <f t="shared" si="19"/>
        <v>5666.666666666667</v>
      </c>
      <c r="BS41" s="75">
        <f t="shared" si="19"/>
        <v>5666.666666666667</v>
      </c>
      <c r="BT41" s="75">
        <f t="shared" si="19"/>
        <v>5666.666666666667</v>
      </c>
      <c r="BU41" s="75">
        <f t="shared" si="19"/>
        <v>5666.666666666667</v>
      </c>
      <c r="BV41" s="75">
        <f t="shared" si="19"/>
        <v>5666.666666666667</v>
      </c>
      <c r="BW41" s="75">
        <f t="shared" si="19"/>
        <v>5666.666666666667</v>
      </c>
      <c r="BX41" s="75">
        <f t="shared" si="19"/>
        <v>5666.666666666667</v>
      </c>
      <c r="BY41" s="75">
        <f t="shared" si="19"/>
        <v>5666.666666666667</v>
      </c>
      <c r="BZ41" s="76">
        <f t="shared" si="19"/>
        <v>5666.666666666667</v>
      </c>
      <c r="CA41" s="74">
        <f>(S41*Conversions!J$14+AW41*Conversions!J$15)/Conversions!$B$9</f>
        <v>0</v>
      </c>
      <c r="CB41" s="75">
        <f>(T41*Conversions!K$14+AX41*Conversions!K$15)/Conversions!$B$9</f>
        <v>0</v>
      </c>
      <c r="CC41" s="75">
        <f>(U41*Conversions!L$14+AY41*Conversions!L$15)/Conversions!$B$9</f>
        <v>701.50938967136153</v>
      </c>
      <c r="CD41" s="75">
        <f>(V41*Conversions!M$14+AZ41*Conversions!M$15)/Conversions!$B$9</f>
        <v>698.78873239436621</v>
      </c>
      <c r="CE41" s="75">
        <f>(W41*Conversions!N$14+BA41*Conversions!N$15)/Conversions!$B$9</f>
        <v>696.06807511737077</v>
      </c>
      <c r="CF41" s="75">
        <f>(X41*Conversions!O$14+BB41*Conversions!O$15)/Conversions!$B$9</f>
        <v>688.4502347417839</v>
      </c>
      <c r="CG41" s="75">
        <f>(Y41*Conversions!P$14+BC41*Conversions!P$15)/Conversions!$B$9</f>
        <v>680.83239436619704</v>
      </c>
      <c r="CH41" s="75">
        <f>(Z41*Conversions!Q$14+BD41*Conversions!Q$15)/Conversions!$B$9</f>
        <v>673.21455399061017</v>
      </c>
      <c r="CI41" s="75">
        <f>(AA41*Conversions!R$14+BE41*Conversions!R$15)/Conversions!$B$9</f>
        <v>665.5967136150233</v>
      </c>
      <c r="CJ41" s="75">
        <f>(AB41*Conversions!S$14+BF41*Conversions!S$15)/Conversions!$B$9</f>
        <v>657.97887323943667</v>
      </c>
      <c r="CK41" s="75">
        <f>(AC41*Conversions!T$14+BG41*Conversions!T$15)/Conversions!$B$9</f>
        <v>647.09624413145548</v>
      </c>
      <c r="CL41" s="75">
        <f>(AD41*Conversions!U$14+BH41*Conversions!U$15)/Conversions!$B$9</f>
        <v>636.21361502347418</v>
      </c>
      <c r="CM41" s="75">
        <f>(AE41*Conversions!V$14+BI41*Conversions!V$15)/Conversions!$B$9</f>
        <v>625.33098591549299</v>
      </c>
      <c r="CN41" s="75">
        <f>(AF41*Conversions!W$14+BJ41*Conversions!W$15)/Conversions!$B$9</f>
        <v>614.4483568075118</v>
      </c>
      <c r="CO41" s="75">
        <f>(AG41*Conversions!X$14+BK41*Conversions!X$15)/Conversions!$B$9</f>
        <v>603.56572769953038</v>
      </c>
      <c r="CP41" s="75">
        <f>(AH41*Conversions!Y$14+BL41*Conversions!Y$15)/Conversions!$B$9</f>
        <v>592.6830985915492</v>
      </c>
      <c r="CQ41" s="75">
        <f>(AI41*Conversions!Z$14+BM41*Conversions!Z$15)/Conversions!$B$9</f>
        <v>581.80046948356801</v>
      </c>
      <c r="CR41" s="75">
        <f>(AJ41*Conversions!AA$14+BN41*Conversions!AA$15)/Conversions!$B$9</f>
        <v>570.91784037558671</v>
      </c>
      <c r="CS41" s="75">
        <f>(AK41*Conversions!AB$14+BO41*Conversions!AB$15)/Conversions!$B$9</f>
        <v>560.03521126760552</v>
      </c>
      <c r="CT41" s="75">
        <f>(AL41*Conversions!AC$14+BP41*Conversions!AC$15)/Conversions!$B$9</f>
        <v>549.15258215962433</v>
      </c>
      <c r="CU41" s="75">
        <f>(AM41*Conversions!AD$14+BQ41*Conversions!AD$15)/Conversions!$B$9</f>
        <v>538.26995305164303</v>
      </c>
      <c r="CV41" s="75">
        <f>(AN41*Conversions!AE$14+BR41*Conversions!AE$15)/Conversions!$B$9</f>
        <v>527.38732394366173</v>
      </c>
      <c r="CW41" s="75">
        <f>(AO41*Conversions!AF$14+BS41*Conversions!AF$15)/Conversions!$B$9</f>
        <v>516.50469483568054</v>
      </c>
      <c r="CX41" s="75">
        <f>(AP41*Conversions!AG$14+BT41*Conversions!AG$15)/Conversions!$B$9</f>
        <v>505.62206572769929</v>
      </c>
      <c r="CY41" s="75">
        <f>(AQ41*Conversions!AH$14+BU41*Conversions!AH$15)/Conversions!$B$9</f>
        <v>494.73943661971811</v>
      </c>
      <c r="CZ41" s="75">
        <f>(AR41*Conversions!AI$14+BV41*Conversions!AI$15)/Conversions!$B$9</f>
        <v>483.85680751173686</v>
      </c>
      <c r="DA41" s="75">
        <f>(AS41*Conversions!AJ$14+BW41*Conversions!AJ$15)/Conversions!$B$9</f>
        <v>472.97417840375567</v>
      </c>
      <c r="DB41" s="75">
        <f>(AT41*Conversions!AK$14+BX41*Conversions!AK$15)/Conversions!$B$9</f>
        <v>462.09154929577443</v>
      </c>
      <c r="DC41" s="75">
        <f>(AU41*Conversions!AL$14+BY41*Conversions!AL$15)/Conversions!$B$9</f>
        <v>451.20892018779318</v>
      </c>
      <c r="DD41" s="76">
        <f>(AV41*Conversions!AM$14+BZ41*Conversions!AM$15)/Conversions!$B$9</f>
        <v>440.32629107981222</v>
      </c>
    </row>
    <row r="42" spans="2:108" ht="15.95">
      <c r="B42" t="str">
        <f t="shared" si="7"/>
        <v>Yes</v>
      </c>
      <c r="C42" s="14" t="s">
        <v>232</v>
      </c>
      <c r="D42">
        <f t="shared" si="8"/>
        <v>2023</v>
      </c>
      <c r="E42" s="14">
        <v>12</v>
      </c>
      <c r="F42" s="14">
        <f t="shared" si="9"/>
        <v>2035</v>
      </c>
      <c r="G42" s="73">
        <v>4</v>
      </c>
      <c r="H42" s="73">
        <v>21</v>
      </c>
      <c r="I42" s="73">
        <v>68</v>
      </c>
      <c r="J42" s="73">
        <v>3.2</v>
      </c>
      <c r="K42" s="73">
        <v>1.4</v>
      </c>
      <c r="L42" s="73">
        <v>3.2</v>
      </c>
      <c r="M42" s="73">
        <v>13.8</v>
      </c>
      <c r="N42" s="73">
        <v>73</v>
      </c>
      <c r="O42" s="73">
        <v>234</v>
      </c>
      <c r="P42" s="73">
        <v>11.2</v>
      </c>
      <c r="Q42" s="73">
        <v>5.0999999999999996</v>
      </c>
      <c r="R42" s="73">
        <v>11.2</v>
      </c>
      <c r="S42" s="74">
        <f t="shared" si="10"/>
        <v>0</v>
      </c>
      <c r="T42" s="75">
        <f t="shared" ref="T42:AV42" si="20">IF(T12=0,0,_xlfn.MINIFS($S12:$AV12,$S12:$AV12,"&gt;0"))</f>
        <v>0</v>
      </c>
      <c r="U42" s="75">
        <f t="shared" si="20"/>
        <v>1533333.3333333333</v>
      </c>
      <c r="V42" s="75">
        <f t="shared" si="20"/>
        <v>1533333.3333333333</v>
      </c>
      <c r="W42" s="75">
        <f t="shared" si="20"/>
        <v>1533333.3333333333</v>
      </c>
      <c r="X42" s="75">
        <f t="shared" si="20"/>
        <v>1533333.3333333333</v>
      </c>
      <c r="Y42" s="75">
        <f t="shared" si="20"/>
        <v>1533333.3333333333</v>
      </c>
      <c r="Z42" s="75">
        <f t="shared" si="20"/>
        <v>1533333.3333333333</v>
      </c>
      <c r="AA42" s="75">
        <f t="shared" si="20"/>
        <v>1533333.3333333333</v>
      </c>
      <c r="AB42" s="75">
        <f t="shared" si="20"/>
        <v>1533333.3333333333</v>
      </c>
      <c r="AC42" s="75">
        <f t="shared" si="20"/>
        <v>1533333.3333333333</v>
      </c>
      <c r="AD42" s="75">
        <f t="shared" si="20"/>
        <v>1533333.3333333333</v>
      </c>
      <c r="AE42" s="75">
        <f t="shared" si="20"/>
        <v>1533333.3333333333</v>
      </c>
      <c r="AF42" s="75">
        <f t="shared" si="20"/>
        <v>1533333.3333333333</v>
      </c>
      <c r="AG42" s="75">
        <f t="shared" si="20"/>
        <v>1533333.3333333333</v>
      </c>
      <c r="AH42" s="75">
        <f t="shared" si="20"/>
        <v>1533333.3333333333</v>
      </c>
      <c r="AI42" s="75">
        <f t="shared" si="20"/>
        <v>1533333.3333333333</v>
      </c>
      <c r="AJ42" s="75">
        <f t="shared" si="20"/>
        <v>1533333.3333333333</v>
      </c>
      <c r="AK42" s="75">
        <f t="shared" si="20"/>
        <v>1533333.3333333333</v>
      </c>
      <c r="AL42" s="75">
        <f t="shared" si="20"/>
        <v>1533333.3333333333</v>
      </c>
      <c r="AM42" s="75">
        <f t="shared" si="20"/>
        <v>1533333.3333333333</v>
      </c>
      <c r="AN42" s="75">
        <f t="shared" si="20"/>
        <v>1533333.3333333333</v>
      </c>
      <c r="AO42" s="75">
        <f t="shared" si="20"/>
        <v>1533333.3333333333</v>
      </c>
      <c r="AP42" s="75">
        <f t="shared" si="20"/>
        <v>1533333.3333333333</v>
      </c>
      <c r="AQ42" s="75">
        <f t="shared" si="20"/>
        <v>1533333.3333333333</v>
      </c>
      <c r="AR42" s="75">
        <f t="shared" si="20"/>
        <v>1533333.3333333333</v>
      </c>
      <c r="AS42" s="75">
        <f t="shared" si="20"/>
        <v>1533333.3333333333</v>
      </c>
      <c r="AT42" s="75">
        <f t="shared" si="20"/>
        <v>1533333.3333333333</v>
      </c>
      <c r="AU42" s="75">
        <f t="shared" si="20"/>
        <v>1533333.3333333333</v>
      </c>
      <c r="AV42" s="76">
        <f t="shared" si="20"/>
        <v>1533333.3333333333</v>
      </c>
      <c r="AW42" s="74">
        <f t="shared" si="12"/>
        <v>0</v>
      </c>
      <c r="AX42" s="75">
        <f t="shared" ref="AX42:BZ42" si="21">IF(AX12=0,0,_xlfn.MINIFS($AW12:$BZ12,$S12:$AV12,"&gt;0"))</f>
        <v>0</v>
      </c>
      <c r="AY42" s="75">
        <f t="shared" si="21"/>
        <v>8111.1111111111104</v>
      </c>
      <c r="AZ42" s="75">
        <f t="shared" si="21"/>
        <v>8111.1111111111104</v>
      </c>
      <c r="BA42" s="75">
        <f t="shared" si="21"/>
        <v>8111.1111111111104</v>
      </c>
      <c r="BB42" s="75">
        <f t="shared" si="21"/>
        <v>8111.1111111111104</v>
      </c>
      <c r="BC42" s="75">
        <f t="shared" si="21"/>
        <v>8111.1111111111104</v>
      </c>
      <c r="BD42" s="75">
        <f t="shared" si="21"/>
        <v>8111.1111111111104</v>
      </c>
      <c r="BE42" s="75">
        <f t="shared" si="21"/>
        <v>8111.1111111111104</v>
      </c>
      <c r="BF42" s="75">
        <f t="shared" si="21"/>
        <v>8111.1111111111104</v>
      </c>
      <c r="BG42" s="75">
        <f t="shared" si="21"/>
        <v>8111.1111111111104</v>
      </c>
      <c r="BH42" s="75">
        <f t="shared" si="21"/>
        <v>8111.1111111111104</v>
      </c>
      <c r="BI42" s="75">
        <f t="shared" si="21"/>
        <v>8111.1111111111104</v>
      </c>
      <c r="BJ42" s="75">
        <f t="shared" si="21"/>
        <v>8111.1111111111104</v>
      </c>
      <c r="BK42" s="75">
        <f t="shared" si="21"/>
        <v>8111.1111111111104</v>
      </c>
      <c r="BL42" s="75">
        <f t="shared" si="21"/>
        <v>8111.1111111111104</v>
      </c>
      <c r="BM42" s="75">
        <f t="shared" si="21"/>
        <v>8111.1111111111104</v>
      </c>
      <c r="BN42" s="75">
        <f t="shared" si="21"/>
        <v>8111.1111111111104</v>
      </c>
      <c r="BO42" s="75">
        <f t="shared" si="21"/>
        <v>8111.1111111111104</v>
      </c>
      <c r="BP42" s="75">
        <f t="shared" si="21"/>
        <v>8111.1111111111104</v>
      </c>
      <c r="BQ42" s="75">
        <f t="shared" si="21"/>
        <v>8111.1111111111104</v>
      </c>
      <c r="BR42" s="75">
        <f t="shared" si="21"/>
        <v>8111.1111111111104</v>
      </c>
      <c r="BS42" s="75">
        <f t="shared" si="21"/>
        <v>8111.1111111111104</v>
      </c>
      <c r="BT42" s="75">
        <f t="shared" si="21"/>
        <v>8111.1111111111104</v>
      </c>
      <c r="BU42" s="75">
        <f t="shared" si="21"/>
        <v>8111.1111111111104</v>
      </c>
      <c r="BV42" s="75">
        <f t="shared" si="21"/>
        <v>8111.1111111111104</v>
      </c>
      <c r="BW42" s="75">
        <f t="shared" si="21"/>
        <v>8111.1111111111104</v>
      </c>
      <c r="BX42" s="75">
        <f t="shared" si="21"/>
        <v>8111.1111111111104</v>
      </c>
      <c r="BY42" s="75">
        <f t="shared" si="21"/>
        <v>8111.1111111111104</v>
      </c>
      <c r="BZ42" s="76">
        <f t="shared" si="21"/>
        <v>8111.1111111111104</v>
      </c>
      <c r="CA42" s="74">
        <f>(S42*Conversions!J$14+AW42*Conversions!J$15)/Conversions!$B$9</f>
        <v>0</v>
      </c>
      <c r="CB42" s="75">
        <f>(T42*Conversions!K$14+AX42*Conversions!K$15)/Conversions!$B$9</f>
        <v>0</v>
      </c>
      <c r="CC42" s="75">
        <f>(U42*Conversions!L$14+AY42*Conversions!L$15)/Conversions!$B$9</f>
        <v>1370.3122065727696</v>
      </c>
      <c r="CD42" s="75">
        <f>(V42*Conversions!M$14+AZ42*Conversions!M$15)/Conversions!$B$9</f>
        <v>1363.7253521126759</v>
      </c>
      <c r="CE42" s="75">
        <f>(W42*Conversions!N$14+BA42*Conversions!N$15)/Conversions!$B$9</f>
        <v>1357.1384976525819</v>
      </c>
      <c r="CF42" s="75">
        <f>(X42*Conversions!O$14+BB42*Conversions!O$15)/Conversions!$B$9</f>
        <v>1338.6953051643191</v>
      </c>
      <c r="CG42" s="75">
        <f>(Y42*Conversions!P$14+BC42*Conversions!P$15)/Conversions!$B$9</f>
        <v>1320.2521126760562</v>
      </c>
      <c r="CH42" s="75">
        <f>(Z42*Conversions!Q$14+BD42*Conversions!Q$15)/Conversions!$B$9</f>
        <v>1301.8089201877929</v>
      </c>
      <c r="CI42" s="75">
        <f>(AA42*Conversions!R$14+BE42*Conversions!R$15)/Conversions!$B$9</f>
        <v>1283.36572769953</v>
      </c>
      <c r="CJ42" s="75">
        <f>(AB42*Conversions!S$14+BF42*Conversions!S$15)/Conversions!$B$9</f>
        <v>1264.9225352112674</v>
      </c>
      <c r="CK42" s="75">
        <f>(AC42*Conversions!T$14+BG42*Conversions!T$15)/Conversions!$B$9</f>
        <v>1238.5751173708918</v>
      </c>
      <c r="CL42" s="75">
        <f>(AD42*Conversions!U$14+BH42*Conversions!U$15)/Conversions!$B$9</f>
        <v>1212.2276995305162</v>
      </c>
      <c r="CM42" s="75">
        <f>(AE42*Conversions!V$14+BI42*Conversions!V$15)/Conversions!$B$9</f>
        <v>1185.8802816901407</v>
      </c>
      <c r="CN42" s="75">
        <f>(AF42*Conversions!W$14+BJ42*Conversions!W$15)/Conversions!$B$9</f>
        <v>1159.5328638497649</v>
      </c>
      <c r="CO42" s="75">
        <f>(AG42*Conversions!X$14+BK42*Conversions!X$15)/Conversions!$B$9</f>
        <v>1133.1854460093894</v>
      </c>
      <c r="CP42" s="75">
        <f>(AH42*Conversions!Y$14+BL42*Conversions!Y$15)/Conversions!$B$9</f>
        <v>1106.8380281690138</v>
      </c>
      <c r="CQ42" s="75">
        <f>(AI42*Conversions!Z$14+BM42*Conversions!Z$15)/Conversions!$B$9</f>
        <v>1080.4906103286382</v>
      </c>
      <c r="CR42" s="75">
        <f>(AJ42*Conversions!AA$14+BN42*Conversions!AA$15)/Conversions!$B$9</f>
        <v>1054.1431924882625</v>
      </c>
      <c r="CS42" s="75">
        <f>(AK42*Conversions!AB$14+BO42*Conversions!AB$15)/Conversions!$B$9</f>
        <v>1027.7957746478869</v>
      </c>
      <c r="CT42" s="75">
        <f>(AL42*Conversions!AC$14+BP42*Conversions!AC$15)/Conversions!$B$9</f>
        <v>1001.4483568075113</v>
      </c>
      <c r="CU42" s="75">
        <f>(AM42*Conversions!AD$14+BQ42*Conversions!AD$15)/Conversions!$B$9</f>
        <v>975.10093896713579</v>
      </c>
      <c r="CV42" s="75">
        <f>(AN42*Conversions!AE$14+BR42*Conversions!AE$15)/Conversions!$B$9</f>
        <v>948.75352112676001</v>
      </c>
      <c r="CW42" s="75">
        <f>(AO42*Conversions!AF$14+BS42*Conversions!AF$15)/Conversions!$B$9</f>
        <v>922.40610328638434</v>
      </c>
      <c r="CX42" s="75">
        <f>(AP42*Conversions!AG$14+BT42*Conversions!AG$15)/Conversions!$B$9</f>
        <v>896.05868544600878</v>
      </c>
      <c r="CY42" s="75">
        <f>(AQ42*Conversions!AH$14+BU42*Conversions!AH$15)/Conversions!$B$9</f>
        <v>869.71126760563322</v>
      </c>
      <c r="CZ42" s="75">
        <f>(AR42*Conversions!AI$14+BV42*Conversions!AI$15)/Conversions!$B$9</f>
        <v>843.36384976525767</v>
      </c>
      <c r="DA42" s="75">
        <f>(AS42*Conversions!AJ$14+BW42*Conversions!AJ$15)/Conversions!$B$9</f>
        <v>817.01643192488211</v>
      </c>
      <c r="DB42" s="75">
        <f>(AT42*Conversions!AK$14+BX42*Conversions!AK$15)/Conversions!$B$9</f>
        <v>790.66901408450656</v>
      </c>
      <c r="DC42" s="75">
        <f>(AU42*Conversions!AL$14+BY42*Conversions!AL$15)/Conversions!$B$9</f>
        <v>764.32159624413089</v>
      </c>
      <c r="DD42" s="76">
        <f>(AV42*Conversions!AM$14+BZ42*Conversions!AM$15)/Conversions!$B$9</f>
        <v>737.97417840375579</v>
      </c>
    </row>
    <row r="43" spans="2:108" ht="15.95">
      <c r="B43" t="str">
        <f t="shared" si="7"/>
        <v>Yes</v>
      </c>
      <c r="C43" s="14" t="s">
        <v>233</v>
      </c>
      <c r="D43">
        <f t="shared" si="8"/>
        <v>2023</v>
      </c>
      <c r="E43" s="14">
        <v>5</v>
      </c>
      <c r="F43" s="14">
        <f t="shared" si="9"/>
        <v>2028</v>
      </c>
      <c r="G43" s="73">
        <v>86.9</v>
      </c>
      <c r="H43" s="73">
        <v>0</v>
      </c>
      <c r="I43" s="73">
        <v>0</v>
      </c>
      <c r="J43" s="73">
        <v>48.1</v>
      </c>
      <c r="K43" s="73">
        <v>29.8</v>
      </c>
      <c r="L43" s="73">
        <v>45</v>
      </c>
      <c r="M43" s="73">
        <v>138.69999999999999</v>
      </c>
      <c r="N43" s="73">
        <v>0</v>
      </c>
      <c r="O43" s="73">
        <v>0</v>
      </c>
      <c r="P43" s="73">
        <v>79.099999999999994</v>
      </c>
      <c r="Q43" s="73">
        <v>50.9</v>
      </c>
      <c r="R43" s="73">
        <v>74</v>
      </c>
      <c r="S43" s="74">
        <f t="shared" si="10"/>
        <v>0</v>
      </c>
      <c r="T43" s="75">
        <f t="shared" ref="T43:AV43" si="22">IF(T13=0,0,_xlfn.MINIFS($S13:$AV13,$S13:$AV13,"&gt;0"))</f>
        <v>0</v>
      </c>
      <c r="U43" s="75">
        <f t="shared" si="22"/>
        <v>15411111.111111112</v>
      </c>
      <c r="V43" s="75">
        <f t="shared" si="22"/>
        <v>15411111.111111112</v>
      </c>
      <c r="W43" s="75">
        <f t="shared" si="22"/>
        <v>15411111.111111112</v>
      </c>
      <c r="X43" s="75">
        <f t="shared" si="22"/>
        <v>15411111.111111112</v>
      </c>
      <c r="Y43" s="75">
        <f t="shared" si="22"/>
        <v>15411111.111111112</v>
      </c>
      <c r="Z43" s="75">
        <f t="shared" si="22"/>
        <v>15411111.111111112</v>
      </c>
      <c r="AA43" s="75">
        <f t="shared" si="22"/>
        <v>15411111.111111112</v>
      </c>
      <c r="AB43" s="75">
        <f t="shared" si="22"/>
        <v>15411111.111111112</v>
      </c>
      <c r="AC43" s="75">
        <f t="shared" si="22"/>
        <v>15411111.111111112</v>
      </c>
      <c r="AD43" s="75">
        <f t="shared" si="22"/>
        <v>15411111.111111112</v>
      </c>
      <c r="AE43" s="75">
        <f t="shared" si="22"/>
        <v>15411111.111111112</v>
      </c>
      <c r="AF43" s="75">
        <f t="shared" si="22"/>
        <v>15411111.111111112</v>
      </c>
      <c r="AG43" s="75">
        <f t="shared" si="22"/>
        <v>15411111.111111112</v>
      </c>
      <c r="AH43" s="75">
        <f t="shared" si="22"/>
        <v>15411111.111111112</v>
      </c>
      <c r="AI43" s="75">
        <f t="shared" si="22"/>
        <v>15411111.111111112</v>
      </c>
      <c r="AJ43" s="75">
        <f t="shared" si="22"/>
        <v>15411111.111111112</v>
      </c>
      <c r="AK43" s="75">
        <f t="shared" si="22"/>
        <v>15411111.111111112</v>
      </c>
      <c r="AL43" s="75">
        <f t="shared" si="22"/>
        <v>15411111.111111112</v>
      </c>
      <c r="AM43" s="75">
        <f t="shared" si="22"/>
        <v>15411111.111111112</v>
      </c>
      <c r="AN43" s="75">
        <f t="shared" si="22"/>
        <v>15411111.111111112</v>
      </c>
      <c r="AO43" s="75">
        <f t="shared" si="22"/>
        <v>15411111.111111112</v>
      </c>
      <c r="AP43" s="75">
        <f t="shared" si="22"/>
        <v>15411111.111111112</v>
      </c>
      <c r="AQ43" s="75">
        <f t="shared" si="22"/>
        <v>15411111.111111112</v>
      </c>
      <c r="AR43" s="75">
        <f t="shared" si="22"/>
        <v>15411111.111111112</v>
      </c>
      <c r="AS43" s="75">
        <f t="shared" si="22"/>
        <v>15411111.111111112</v>
      </c>
      <c r="AT43" s="75">
        <f t="shared" si="22"/>
        <v>15411111.111111112</v>
      </c>
      <c r="AU43" s="75">
        <f t="shared" si="22"/>
        <v>15411111.111111112</v>
      </c>
      <c r="AV43" s="76">
        <f t="shared" si="22"/>
        <v>15411111.111111112</v>
      </c>
      <c r="AW43" s="74">
        <f t="shared" si="12"/>
        <v>0</v>
      </c>
      <c r="AX43" s="75">
        <f t="shared" ref="AX43:BZ43" si="23">IF(AX13=0,0,_xlfn.MINIFS($AW13:$BZ13,$S13:$AV13,"&gt;0"))</f>
        <v>0</v>
      </c>
      <c r="AY43" s="75">
        <f t="shared" si="23"/>
        <v>0</v>
      </c>
      <c r="AZ43" s="75">
        <f t="shared" si="23"/>
        <v>0</v>
      </c>
      <c r="BA43" s="75">
        <f t="shared" si="23"/>
        <v>0</v>
      </c>
      <c r="BB43" s="75">
        <f t="shared" si="23"/>
        <v>0</v>
      </c>
      <c r="BC43" s="75">
        <f t="shared" si="23"/>
        <v>0</v>
      </c>
      <c r="BD43" s="75">
        <f t="shared" si="23"/>
        <v>0</v>
      </c>
      <c r="BE43" s="75">
        <f t="shared" si="23"/>
        <v>0</v>
      </c>
      <c r="BF43" s="75">
        <f t="shared" si="23"/>
        <v>0</v>
      </c>
      <c r="BG43" s="75">
        <f t="shared" si="23"/>
        <v>0</v>
      </c>
      <c r="BH43" s="75">
        <f t="shared" si="23"/>
        <v>0</v>
      </c>
      <c r="BI43" s="75">
        <f t="shared" si="23"/>
        <v>0</v>
      </c>
      <c r="BJ43" s="75">
        <f t="shared" si="23"/>
        <v>0</v>
      </c>
      <c r="BK43" s="75">
        <f t="shared" si="23"/>
        <v>0</v>
      </c>
      <c r="BL43" s="75">
        <f t="shared" si="23"/>
        <v>0</v>
      </c>
      <c r="BM43" s="75">
        <f t="shared" si="23"/>
        <v>0</v>
      </c>
      <c r="BN43" s="75">
        <f t="shared" si="23"/>
        <v>0</v>
      </c>
      <c r="BO43" s="75">
        <f t="shared" si="23"/>
        <v>0</v>
      </c>
      <c r="BP43" s="75">
        <f t="shared" si="23"/>
        <v>0</v>
      </c>
      <c r="BQ43" s="75">
        <f t="shared" si="23"/>
        <v>0</v>
      </c>
      <c r="BR43" s="75">
        <f t="shared" si="23"/>
        <v>0</v>
      </c>
      <c r="BS43" s="75">
        <f t="shared" si="23"/>
        <v>0</v>
      </c>
      <c r="BT43" s="75">
        <f t="shared" si="23"/>
        <v>0</v>
      </c>
      <c r="BU43" s="75">
        <f t="shared" si="23"/>
        <v>0</v>
      </c>
      <c r="BV43" s="75">
        <f t="shared" si="23"/>
        <v>0</v>
      </c>
      <c r="BW43" s="75">
        <f t="shared" si="23"/>
        <v>0</v>
      </c>
      <c r="BX43" s="75">
        <f t="shared" si="23"/>
        <v>0</v>
      </c>
      <c r="BY43" s="75">
        <f t="shared" si="23"/>
        <v>0</v>
      </c>
      <c r="BZ43" s="76">
        <f t="shared" si="23"/>
        <v>0</v>
      </c>
      <c r="CA43" s="74">
        <f>(S43*Conversions!J$14+AW43*Conversions!J$15)/Conversions!$B$9</f>
        <v>0</v>
      </c>
      <c r="CB43" s="75">
        <f>(T43*Conversions!K$14+AX43*Conversions!K$15)/Conversions!$B$9</f>
        <v>0</v>
      </c>
      <c r="CC43" s="75">
        <f>(U43*Conversions!L$14+AY43*Conversions!L$15)/Conversions!$B$9</f>
        <v>9003.5618153364612</v>
      </c>
      <c r="CD43" s="75">
        <f>(V43*Conversions!M$14+AZ43*Conversions!M$15)/Conversions!$B$9</f>
        <v>8937.3591549295761</v>
      </c>
      <c r="CE43" s="75">
        <f>(W43*Conversions!N$14+BA43*Conversions!N$15)/Conversions!$B$9</f>
        <v>8871.156494522691</v>
      </c>
      <c r="CF43" s="75">
        <f>(X43*Conversions!O$14+BB43*Conversions!O$15)/Conversions!$B$9</f>
        <v>8685.7890453834098</v>
      </c>
      <c r="CG43" s="75">
        <f>(Y43*Conversions!P$14+BC43*Conversions!P$15)/Conversions!$B$9</f>
        <v>8500.4215962441303</v>
      </c>
      <c r="CH43" s="75">
        <f>(Z43*Conversions!Q$14+BD43*Conversions!Q$15)/Conversions!$B$9</f>
        <v>8315.0541471048491</v>
      </c>
      <c r="CI43" s="75">
        <f>(AA43*Conversions!R$14+BE43*Conversions!R$15)/Conversions!$B$9</f>
        <v>8129.6866979655688</v>
      </c>
      <c r="CJ43" s="75">
        <f>(AB43*Conversions!S$14+BF43*Conversions!S$15)/Conversions!$B$9</f>
        <v>7944.3192488262912</v>
      </c>
      <c r="CK43" s="75">
        <f>(AC43*Conversions!T$14+BG43*Conversions!T$15)/Conversions!$B$9</f>
        <v>7679.508607198748</v>
      </c>
      <c r="CL43" s="75">
        <f>(AD43*Conversions!U$14+BH43*Conversions!U$15)/Conversions!$B$9</f>
        <v>7414.6979655712039</v>
      </c>
      <c r="CM43" s="75">
        <f>(AE43*Conversions!V$14+BI43*Conversions!V$15)/Conversions!$B$9</f>
        <v>7149.8873239436607</v>
      </c>
      <c r="CN43" s="75">
        <f>(AF43*Conversions!W$14+BJ43*Conversions!W$15)/Conversions!$B$9</f>
        <v>6885.0766823161175</v>
      </c>
      <c r="CO43" s="75">
        <f>(AG43*Conversions!X$14+BK43*Conversions!X$15)/Conversions!$B$9</f>
        <v>6620.2660406885743</v>
      </c>
      <c r="CP43" s="75">
        <f>(AH43*Conversions!Y$14+BL43*Conversions!Y$15)/Conversions!$B$9</f>
        <v>6355.4553990610311</v>
      </c>
      <c r="CQ43" s="75">
        <f>(AI43*Conversions!Z$14+BM43*Conversions!Z$15)/Conversions!$B$9</f>
        <v>6090.644757433487</v>
      </c>
      <c r="CR43" s="75">
        <f>(AJ43*Conversions!AA$14+BN43*Conversions!AA$15)/Conversions!$B$9</f>
        <v>5825.8341158059447</v>
      </c>
      <c r="CS43" s="75">
        <f>(AK43*Conversions!AB$14+BO43*Conversions!AB$15)/Conversions!$B$9</f>
        <v>5561.0234741784006</v>
      </c>
      <c r="CT43" s="75">
        <f>(AL43*Conversions!AC$14+BP43*Conversions!AC$15)/Conversions!$B$9</f>
        <v>5296.2128325508575</v>
      </c>
      <c r="CU43" s="75">
        <f>(AM43*Conversions!AD$14+BQ43*Conversions!AD$15)/Conversions!$B$9</f>
        <v>5031.4021909233134</v>
      </c>
      <c r="CV43" s="75">
        <f>(AN43*Conversions!AE$14+BR43*Conversions!AE$15)/Conversions!$B$9</f>
        <v>4766.5915492957711</v>
      </c>
      <c r="CW43" s="75">
        <f>(AO43*Conversions!AF$14+BS43*Conversions!AF$15)/Conversions!$B$9</f>
        <v>4501.780907668227</v>
      </c>
      <c r="CX43" s="75">
        <f>(AP43*Conversions!AG$14+BT43*Conversions!AG$15)/Conversions!$B$9</f>
        <v>4236.9702660406838</v>
      </c>
      <c r="CY43" s="75">
        <f>(AQ43*Conversions!AH$14+BU43*Conversions!AH$15)/Conversions!$B$9</f>
        <v>3972.1596244131406</v>
      </c>
      <c r="CZ43" s="75">
        <f>(AR43*Conversions!AI$14+BV43*Conversions!AI$15)/Conversions!$B$9</f>
        <v>3707.3489827855974</v>
      </c>
      <c r="DA43" s="75">
        <f>(AS43*Conversions!AJ$14+BW43*Conversions!AJ$15)/Conversions!$B$9</f>
        <v>3442.5383411580547</v>
      </c>
      <c r="DB43" s="75">
        <f>(AT43*Conversions!AK$14+BX43*Conversions!AK$15)/Conversions!$B$9</f>
        <v>3177.7276995305115</v>
      </c>
      <c r="DC43" s="75">
        <f>(AU43*Conversions!AL$14+BY43*Conversions!AL$15)/Conversions!$B$9</f>
        <v>2912.9170579029683</v>
      </c>
      <c r="DD43" s="76">
        <f>(AV43*Conversions!AM$14+BZ43*Conversions!AM$15)/Conversions!$B$9</f>
        <v>2648.1064162754301</v>
      </c>
    </row>
    <row r="44" spans="2:108" ht="15.95">
      <c r="B44" t="str">
        <f t="shared" si="7"/>
        <v>Yes</v>
      </c>
      <c r="C44" s="14" t="s">
        <v>234</v>
      </c>
      <c r="D44">
        <f t="shared" si="8"/>
        <v>2023</v>
      </c>
      <c r="E44" s="14">
        <v>16</v>
      </c>
      <c r="F44" s="14">
        <f t="shared" si="9"/>
        <v>2039</v>
      </c>
      <c r="G44" s="73">
        <v>1.9</v>
      </c>
      <c r="H44" s="73">
        <v>0</v>
      </c>
      <c r="I44" s="73">
        <v>0</v>
      </c>
      <c r="J44" s="73">
        <v>1</v>
      </c>
      <c r="K44" s="73">
        <v>0.6</v>
      </c>
      <c r="L44" s="73">
        <v>1</v>
      </c>
      <c r="M44" s="73">
        <v>23.2</v>
      </c>
      <c r="N44" s="73">
        <v>0</v>
      </c>
      <c r="O44" s="73">
        <v>0</v>
      </c>
      <c r="P44" s="73">
        <v>13.2</v>
      </c>
      <c r="Q44" s="73">
        <v>8.5</v>
      </c>
      <c r="R44" s="73">
        <v>12.4</v>
      </c>
      <c r="S44" s="74">
        <f t="shared" si="10"/>
        <v>0</v>
      </c>
      <c r="T44" s="75">
        <f t="shared" ref="T44:AV44" si="24">IF(T14=0,0,_xlfn.MINIFS($S14:$AV14,$S14:$AV14,"&gt;0"))</f>
        <v>0</v>
      </c>
      <c r="U44" s="75">
        <f t="shared" si="24"/>
        <v>2577777.777777778</v>
      </c>
      <c r="V44" s="75">
        <f t="shared" si="24"/>
        <v>2577777.777777778</v>
      </c>
      <c r="W44" s="75">
        <f t="shared" si="24"/>
        <v>2577777.777777778</v>
      </c>
      <c r="X44" s="75">
        <f t="shared" si="24"/>
        <v>2577777.777777778</v>
      </c>
      <c r="Y44" s="75">
        <f t="shared" si="24"/>
        <v>2577777.777777778</v>
      </c>
      <c r="Z44" s="75">
        <f t="shared" si="24"/>
        <v>2577777.777777778</v>
      </c>
      <c r="AA44" s="75">
        <f t="shared" si="24"/>
        <v>2577777.777777778</v>
      </c>
      <c r="AB44" s="75">
        <f t="shared" si="24"/>
        <v>2577777.777777778</v>
      </c>
      <c r="AC44" s="75">
        <f t="shared" si="24"/>
        <v>2577777.777777778</v>
      </c>
      <c r="AD44" s="75">
        <f t="shared" si="24"/>
        <v>2577777.777777778</v>
      </c>
      <c r="AE44" s="75">
        <f t="shared" si="24"/>
        <v>2577777.777777778</v>
      </c>
      <c r="AF44" s="75">
        <f t="shared" si="24"/>
        <v>2577777.777777778</v>
      </c>
      <c r="AG44" s="75">
        <f t="shared" si="24"/>
        <v>2577777.777777778</v>
      </c>
      <c r="AH44" s="75">
        <f t="shared" si="24"/>
        <v>2577777.777777778</v>
      </c>
      <c r="AI44" s="75">
        <f t="shared" si="24"/>
        <v>2577777.777777778</v>
      </c>
      <c r="AJ44" s="75">
        <f t="shared" si="24"/>
        <v>2577777.777777778</v>
      </c>
      <c r="AK44" s="75">
        <f t="shared" si="24"/>
        <v>2577777.777777778</v>
      </c>
      <c r="AL44" s="75">
        <f t="shared" si="24"/>
        <v>2577777.777777778</v>
      </c>
      <c r="AM44" s="75">
        <f t="shared" si="24"/>
        <v>2577777.777777778</v>
      </c>
      <c r="AN44" s="75">
        <f t="shared" si="24"/>
        <v>2577777.777777778</v>
      </c>
      <c r="AO44" s="75">
        <f t="shared" si="24"/>
        <v>2577777.777777778</v>
      </c>
      <c r="AP44" s="75">
        <f t="shared" si="24"/>
        <v>2577777.777777778</v>
      </c>
      <c r="AQ44" s="75">
        <f t="shared" si="24"/>
        <v>2577777.777777778</v>
      </c>
      <c r="AR44" s="75">
        <f t="shared" si="24"/>
        <v>2577777.777777778</v>
      </c>
      <c r="AS44" s="75">
        <f t="shared" si="24"/>
        <v>2577777.777777778</v>
      </c>
      <c r="AT44" s="75">
        <f t="shared" si="24"/>
        <v>2577777.777777778</v>
      </c>
      <c r="AU44" s="75">
        <f t="shared" si="24"/>
        <v>2577777.777777778</v>
      </c>
      <c r="AV44" s="76">
        <f t="shared" si="24"/>
        <v>2577777.777777778</v>
      </c>
      <c r="AW44" s="74">
        <f t="shared" si="12"/>
        <v>0</v>
      </c>
      <c r="AX44" s="75">
        <f t="shared" ref="AX44:BZ44" si="25">IF(AX14=0,0,_xlfn.MINIFS($AW14:$BZ14,$S14:$AV14,"&gt;0"))</f>
        <v>0</v>
      </c>
      <c r="AY44" s="75">
        <f t="shared" si="25"/>
        <v>0</v>
      </c>
      <c r="AZ44" s="75">
        <f t="shared" si="25"/>
        <v>0</v>
      </c>
      <c r="BA44" s="75">
        <f t="shared" si="25"/>
        <v>0</v>
      </c>
      <c r="BB44" s="75">
        <f t="shared" si="25"/>
        <v>0</v>
      </c>
      <c r="BC44" s="75">
        <f t="shared" si="25"/>
        <v>0</v>
      </c>
      <c r="BD44" s="75">
        <f t="shared" si="25"/>
        <v>0</v>
      </c>
      <c r="BE44" s="75">
        <f t="shared" si="25"/>
        <v>0</v>
      </c>
      <c r="BF44" s="75">
        <f t="shared" si="25"/>
        <v>0</v>
      </c>
      <c r="BG44" s="75">
        <f t="shared" si="25"/>
        <v>0</v>
      </c>
      <c r="BH44" s="75">
        <f t="shared" si="25"/>
        <v>0</v>
      </c>
      <c r="BI44" s="75">
        <f t="shared" si="25"/>
        <v>0</v>
      </c>
      <c r="BJ44" s="75">
        <f t="shared" si="25"/>
        <v>0</v>
      </c>
      <c r="BK44" s="75">
        <f t="shared" si="25"/>
        <v>0</v>
      </c>
      <c r="BL44" s="75">
        <f t="shared" si="25"/>
        <v>0</v>
      </c>
      <c r="BM44" s="75">
        <f t="shared" si="25"/>
        <v>0</v>
      </c>
      <c r="BN44" s="75">
        <f t="shared" si="25"/>
        <v>0</v>
      </c>
      <c r="BO44" s="75">
        <f t="shared" si="25"/>
        <v>0</v>
      </c>
      <c r="BP44" s="75">
        <f t="shared" si="25"/>
        <v>0</v>
      </c>
      <c r="BQ44" s="75">
        <f t="shared" si="25"/>
        <v>0</v>
      </c>
      <c r="BR44" s="75">
        <f t="shared" si="25"/>
        <v>0</v>
      </c>
      <c r="BS44" s="75">
        <f t="shared" si="25"/>
        <v>0</v>
      </c>
      <c r="BT44" s="75">
        <f t="shared" si="25"/>
        <v>0</v>
      </c>
      <c r="BU44" s="75">
        <f t="shared" si="25"/>
        <v>0</v>
      </c>
      <c r="BV44" s="75">
        <f t="shared" si="25"/>
        <v>0</v>
      </c>
      <c r="BW44" s="75">
        <f t="shared" si="25"/>
        <v>0</v>
      </c>
      <c r="BX44" s="75">
        <f t="shared" si="25"/>
        <v>0</v>
      </c>
      <c r="BY44" s="75">
        <f t="shared" si="25"/>
        <v>0</v>
      </c>
      <c r="BZ44" s="76">
        <f t="shared" si="25"/>
        <v>0</v>
      </c>
      <c r="CA44" s="74">
        <f>(S44*Conversions!J$14+AW44*Conversions!J$15)/Conversions!$B$9</f>
        <v>0</v>
      </c>
      <c r="CB44" s="75">
        <f>(T44*Conversions!K$14+AX44*Conversions!K$15)/Conversions!$B$9</f>
        <v>0</v>
      </c>
      <c r="CC44" s="75">
        <f>(U44*Conversions!L$14+AY44*Conversions!L$15)/Conversions!$B$9</f>
        <v>1506.0031298904537</v>
      </c>
      <c r="CD44" s="75">
        <f>(V44*Conversions!M$14+AZ44*Conversions!M$15)/Conversions!$B$9</f>
        <v>1494.9295774647887</v>
      </c>
      <c r="CE44" s="75">
        <f>(W44*Conversions!N$14+BA44*Conversions!N$15)/Conversions!$B$9</f>
        <v>1483.8560250391236</v>
      </c>
      <c r="CF44" s="75">
        <f>(X44*Conversions!O$14+BB44*Conversions!O$15)/Conversions!$B$9</f>
        <v>1452.8500782472613</v>
      </c>
      <c r="CG44" s="75">
        <f>(Y44*Conversions!P$14+BC44*Conversions!P$15)/Conversions!$B$9</f>
        <v>1421.8441314553988</v>
      </c>
      <c r="CH44" s="75">
        <f>(Z44*Conversions!Q$14+BD44*Conversions!Q$15)/Conversions!$B$9</f>
        <v>1390.8381846635366</v>
      </c>
      <c r="CI44" s="75">
        <f>(AA44*Conversions!R$14+BE44*Conversions!R$15)/Conversions!$B$9</f>
        <v>1359.8322378716741</v>
      </c>
      <c r="CJ44" s="75">
        <f>(AB44*Conversions!S$14+BF44*Conversions!S$15)/Conversions!$B$9</f>
        <v>1328.8262910798121</v>
      </c>
      <c r="CK44" s="75">
        <f>(AC44*Conversions!T$14+BG44*Conversions!T$15)/Conversions!$B$9</f>
        <v>1284.5320813771518</v>
      </c>
      <c r="CL44" s="75">
        <f>(AD44*Conversions!U$14+BH44*Conversions!U$15)/Conversions!$B$9</f>
        <v>1240.2378716744913</v>
      </c>
      <c r="CM44" s="75">
        <f>(AE44*Conversions!V$14+BI44*Conversions!V$15)/Conversions!$B$9</f>
        <v>1195.9436619718308</v>
      </c>
      <c r="CN44" s="75">
        <f>(AF44*Conversions!W$14+BJ44*Conversions!W$15)/Conversions!$B$9</f>
        <v>1151.6494522691705</v>
      </c>
      <c r="CO44" s="75">
        <f>(AG44*Conversions!X$14+BK44*Conversions!X$15)/Conversions!$B$9</f>
        <v>1107.3552425665098</v>
      </c>
      <c r="CP44" s="75">
        <f>(AH44*Conversions!Y$14+BL44*Conversions!Y$15)/Conversions!$B$9</f>
        <v>1063.0610328638495</v>
      </c>
      <c r="CQ44" s="75">
        <f>(AI44*Conversions!Z$14+BM44*Conversions!Z$15)/Conversions!$B$9</f>
        <v>1018.766823161189</v>
      </c>
      <c r="CR44" s="75">
        <f>(AJ44*Conversions!AA$14+BN44*Conversions!AA$15)/Conversions!$B$9</f>
        <v>974.47261345852849</v>
      </c>
      <c r="CS44" s="75">
        <f>(AK44*Conversions!AB$14+BO44*Conversions!AB$15)/Conversions!$B$9</f>
        <v>930.17840375586809</v>
      </c>
      <c r="CT44" s="75">
        <f>(AL44*Conversions!AC$14+BP44*Conversions!AC$15)/Conversions!$B$9</f>
        <v>885.88419405320769</v>
      </c>
      <c r="CU44" s="75">
        <f>(AM44*Conversions!AD$14+BQ44*Conversions!AD$15)/Conversions!$B$9</f>
        <v>841.58998435054707</v>
      </c>
      <c r="CV44" s="75">
        <f>(AN44*Conversions!AE$14+BR44*Conversions!AE$15)/Conversions!$B$9</f>
        <v>797.29577464788667</v>
      </c>
      <c r="CW44" s="75">
        <f>(AO44*Conversions!AF$14+BS44*Conversions!AF$15)/Conversions!$B$9</f>
        <v>753.00156494522616</v>
      </c>
      <c r="CX44" s="75">
        <f>(AP44*Conversions!AG$14+BT44*Conversions!AG$15)/Conversions!$B$9</f>
        <v>708.70735524256577</v>
      </c>
      <c r="CY44" s="75">
        <f>(AQ44*Conversions!AH$14+BU44*Conversions!AH$15)/Conversions!$B$9</f>
        <v>664.41314553990526</v>
      </c>
      <c r="CZ44" s="75">
        <f>(AR44*Conversions!AI$14+BV44*Conversions!AI$15)/Conversions!$B$9</f>
        <v>620.11893583724486</v>
      </c>
      <c r="DA44" s="75">
        <f>(AS44*Conversions!AJ$14+BW44*Conversions!AJ$15)/Conversions!$B$9</f>
        <v>575.82472613458447</v>
      </c>
      <c r="DB44" s="75">
        <f>(AT44*Conversions!AK$14+BX44*Conversions!AK$15)/Conversions!$B$9</f>
        <v>531.53051643192407</v>
      </c>
      <c r="DC44" s="75">
        <f>(AU44*Conversions!AL$14+BY44*Conversions!AL$15)/Conversions!$B$9</f>
        <v>487.23630672926367</v>
      </c>
      <c r="DD44" s="76">
        <f>(AV44*Conversions!AM$14+BZ44*Conversions!AM$15)/Conversions!$B$9</f>
        <v>442.94209702660402</v>
      </c>
    </row>
    <row r="45" spans="2:108" ht="15.95">
      <c r="B45" t="str">
        <f t="shared" si="7"/>
        <v>Yes</v>
      </c>
      <c r="C45" s="14" t="s">
        <v>235</v>
      </c>
      <c r="D45">
        <f t="shared" si="8"/>
        <v>2023</v>
      </c>
      <c r="E45" s="14">
        <v>10</v>
      </c>
      <c r="F45" s="14">
        <f t="shared" si="9"/>
        <v>2033</v>
      </c>
      <c r="G45" s="73">
        <v>31.9</v>
      </c>
      <c r="H45" s="73">
        <v>312</v>
      </c>
      <c r="I45" s="73">
        <v>1120</v>
      </c>
      <c r="J45" s="73">
        <v>31.9</v>
      </c>
      <c r="K45" s="73">
        <v>10.9</v>
      </c>
      <c r="L45" s="73">
        <v>33.299999999999997</v>
      </c>
      <c r="M45" s="73">
        <v>91.3</v>
      </c>
      <c r="N45" s="73">
        <v>874</v>
      </c>
      <c r="O45" s="73">
        <v>3160</v>
      </c>
      <c r="P45" s="73">
        <v>91.8</v>
      </c>
      <c r="Q45" s="73">
        <v>33.5</v>
      </c>
      <c r="R45" s="73">
        <v>95.1</v>
      </c>
      <c r="S45" s="74">
        <f t="shared" si="10"/>
        <v>0</v>
      </c>
      <c r="T45" s="75">
        <f t="shared" ref="T45:AV45" si="26">IF(T15=0,0,_xlfn.MINIFS($S15:$AV15,$S15:$AV15,"&gt;0"))</f>
        <v>0</v>
      </c>
      <c r="U45" s="75">
        <f t="shared" si="26"/>
        <v>10144444.444444444</v>
      </c>
      <c r="V45" s="75">
        <f t="shared" si="26"/>
        <v>10144444.444444444</v>
      </c>
      <c r="W45" s="75">
        <f t="shared" si="26"/>
        <v>10144444.444444444</v>
      </c>
      <c r="X45" s="75">
        <f t="shared" si="26"/>
        <v>10144444.444444444</v>
      </c>
      <c r="Y45" s="75">
        <f t="shared" si="26"/>
        <v>10144444.444444444</v>
      </c>
      <c r="Z45" s="75">
        <f t="shared" si="26"/>
        <v>10144444.444444444</v>
      </c>
      <c r="AA45" s="75">
        <f t="shared" si="26"/>
        <v>10144444.444444444</v>
      </c>
      <c r="AB45" s="75">
        <f t="shared" si="26"/>
        <v>10144444.444444444</v>
      </c>
      <c r="AC45" s="75">
        <f t="shared" si="26"/>
        <v>10144444.444444444</v>
      </c>
      <c r="AD45" s="75">
        <f t="shared" si="26"/>
        <v>10144444.444444444</v>
      </c>
      <c r="AE45" s="75">
        <f t="shared" si="26"/>
        <v>10144444.444444444</v>
      </c>
      <c r="AF45" s="75">
        <f t="shared" si="26"/>
        <v>10144444.444444444</v>
      </c>
      <c r="AG45" s="75">
        <f t="shared" si="26"/>
        <v>10144444.444444444</v>
      </c>
      <c r="AH45" s="75">
        <f t="shared" si="26"/>
        <v>10144444.444444444</v>
      </c>
      <c r="AI45" s="75">
        <f t="shared" si="26"/>
        <v>10144444.444444444</v>
      </c>
      <c r="AJ45" s="75">
        <f t="shared" si="26"/>
        <v>10144444.444444444</v>
      </c>
      <c r="AK45" s="75">
        <f t="shared" si="26"/>
        <v>10144444.444444444</v>
      </c>
      <c r="AL45" s="75">
        <f t="shared" si="26"/>
        <v>10144444.444444444</v>
      </c>
      <c r="AM45" s="75">
        <f t="shared" si="26"/>
        <v>10144444.444444444</v>
      </c>
      <c r="AN45" s="75">
        <f t="shared" si="26"/>
        <v>10144444.444444444</v>
      </c>
      <c r="AO45" s="75">
        <f t="shared" si="26"/>
        <v>10144444.444444444</v>
      </c>
      <c r="AP45" s="75">
        <f t="shared" si="26"/>
        <v>10144444.444444444</v>
      </c>
      <c r="AQ45" s="75">
        <f t="shared" si="26"/>
        <v>10144444.444444444</v>
      </c>
      <c r="AR45" s="75">
        <f t="shared" si="26"/>
        <v>10144444.444444444</v>
      </c>
      <c r="AS45" s="75">
        <f t="shared" si="26"/>
        <v>10144444.444444444</v>
      </c>
      <c r="AT45" s="75">
        <f t="shared" si="26"/>
        <v>10144444.444444444</v>
      </c>
      <c r="AU45" s="75">
        <f t="shared" si="26"/>
        <v>10144444.444444444</v>
      </c>
      <c r="AV45" s="76">
        <f t="shared" si="26"/>
        <v>10144444.444444444</v>
      </c>
      <c r="AW45" s="74">
        <f t="shared" si="12"/>
        <v>0</v>
      </c>
      <c r="AX45" s="75">
        <f t="shared" ref="AX45:BZ45" si="27">IF(AX15=0,0,_xlfn.MINIFS($AW15:$BZ15,$S15:$AV15,"&gt;0"))</f>
        <v>0</v>
      </c>
      <c r="AY45" s="75">
        <f t="shared" si="27"/>
        <v>97111.111111111109</v>
      </c>
      <c r="AZ45" s="75">
        <f t="shared" si="27"/>
        <v>97111.111111111109</v>
      </c>
      <c r="BA45" s="75">
        <f t="shared" si="27"/>
        <v>97111.111111111109</v>
      </c>
      <c r="BB45" s="75">
        <f t="shared" si="27"/>
        <v>97111.111111111109</v>
      </c>
      <c r="BC45" s="75">
        <f t="shared" si="27"/>
        <v>97111.111111111109</v>
      </c>
      <c r="BD45" s="75">
        <f t="shared" si="27"/>
        <v>97111.111111111109</v>
      </c>
      <c r="BE45" s="75">
        <f t="shared" si="27"/>
        <v>97111.111111111109</v>
      </c>
      <c r="BF45" s="75">
        <f t="shared" si="27"/>
        <v>97111.111111111109</v>
      </c>
      <c r="BG45" s="75">
        <f t="shared" si="27"/>
        <v>97111.111111111109</v>
      </c>
      <c r="BH45" s="75">
        <f t="shared" si="27"/>
        <v>97111.111111111109</v>
      </c>
      <c r="BI45" s="75">
        <f t="shared" si="27"/>
        <v>97111.111111111109</v>
      </c>
      <c r="BJ45" s="75">
        <f t="shared" si="27"/>
        <v>97111.111111111109</v>
      </c>
      <c r="BK45" s="75">
        <f t="shared" si="27"/>
        <v>97111.111111111109</v>
      </c>
      <c r="BL45" s="75">
        <f t="shared" si="27"/>
        <v>97111.111111111109</v>
      </c>
      <c r="BM45" s="75">
        <f t="shared" si="27"/>
        <v>97111.111111111109</v>
      </c>
      <c r="BN45" s="75">
        <f t="shared" si="27"/>
        <v>97111.111111111109</v>
      </c>
      <c r="BO45" s="75">
        <f t="shared" si="27"/>
        <v>97111.111111111109</v>
      </c>
      <c r="BP45" s="75">
        <f t="shared" si="27"/>
        <v>97111.111111111109</v>
      </c>
      <c r="BQ45" s="75">
        <f t="shared" si="27"/>
        <v>97111.111111111109</v>
      </c>
      <c r="BR45" s="75">
        <f t="shared" si="27"/>
        <v>97111.111111111109</v>
      </c>
      <c r="BS45" s="75">
        <f t="shared" si="27"/>
        <v>97111.111111111109</v>
      </c>
      <c r="BT45" s="75">
        <f t="shared" si="27"/>
        <v>97111.111111111109</v>
      </c>
      <c r="BU45" s="75">
        <f t="shared" si="27"/>
        <v>97111.111111111109</v>
      </c>
      <c r="BV45" s="75">
        <f t="shared" si="27"/>
        <v>97111.111111111109</v>
      </c>
      <c r="BW45" s="75">
        <f t="shared" si="27"/>
        <v>97111.111111111109</v>
      </c>
      <c r="BX45" s="75">
        <f t="shared" si="27"/>
        <v>97111.111111111109</v>
      </c>
      <c r="BY45" s="75">
        <f t="shared" si="27"/>
        <v>97111.111111111109</v>
      </c>
      <c r="BZ45" s="76">
        <f t="shared" si="27"/>
        <v>97111.111111111109</v>
      </c>
      <c r="CA45" s="74">
        <f>(S45*Conversions!J$14+AW45*Conversions!J$15)/Conversions!$B$9</f>
        <v>0</v>
      </c>
      <c r="CB45" s="75">
        <f>(T45*Conversions!K$14+AX45*Conversions!K$15)/Conversions!$B$9</f>
        <v>0</v>
      </c>
      <c r="CC45" s="75">
        <f>(U45*Conversions!L$14+AY45*Conversions!L$15)/Conversions!$B$9</f>
        <v>11607.641627543037</v>
      </c>
      <c r="CD45" s="75">
        <f>(V45*Conversions!M$14+AZ45*Conversions!M$15)/Conversions!$B$9</f>
        <v>11564.06338028169</v>
      </c>
      <c r="CE45" s="75">
        <f>(W45*Conversions!N$14+BA45*Conversions!N$15)/Conversions!$B$9</f>
        <v>11520.485133020344</v>
      </c>
      <c r="CF45" s="75">
        <f>(X45*Conversions!O$14+BB45*Conversions!O$15)/Conversions!$B$9</f>
        <v>11398.466040688574</v>
      </c>
      <c r="CG45" s="75">
        <f>(Y45*Conversions!P$14+BC45*Conversions!P$15)/Conversions!$B$9</f>
        <v>11276.446948356806</v>
      </c>
      <c r="CH45" s="75">
        <f>(Z45*Conversions!Q$14+BD45*Conversions!Q$15)/Conversions!$B$9</f>
        <v>11154.427856025037</v>
      </c>
      <c r="CI45" s="75">
        <f>(AA45*Conversions!R$14+BE45*Conversions!R$15)/Conversions!$B$9</f>
        <v>11032.408763693269</v>
      </c>
      <c r="CJ45" s="75">
        <f>(AB45*Conversions!S$14+BF45*Conversions!S$15)/Conversions!$B$9</f>
        <v>10910.389671361503</v>
      </c>
      <c r="CK45" s="75">
        <f>(AC45*Conversions!T$14+BG45*Conversions!T$15)/Conversions!$B$9</f>
        <v>10736.076682316118</v>
      </c>
      <c r="CL45" s="75">
        <f>(AD45*Conversions!U$14+BH45*Conversions!U$15)/Conversions!$B$9</f>
        <v>10561.763693270736</v>
      </c>
      <c r="CM45" s="75">
        <f>(AE45*Conversions!V$14+BI45*Conversions!V$15)/Conversions!$B$9</f>
        <v>10387.45070422535</v>
      </c>
      <c r="CN45" s="75">
        <f>(AF45*Conversions!W$14+BJ45*Conversions!W$15)/Conversions!$B$9</f>
        <v>10213.137715179968</v>
      </c>
      <c r="CO45" s="75">
        <f>(AG45*Conversions!X$14+BK45*Conversions!X$15)/Conversions!$B$9</f>
        <v>10038.824726134584</v>
      </c>
      <c r="CP45" s="75">
        <f>(AH45*Conversions!Y$14+BL45*Conversions!Y$15)/Conversions!$B$9</f>
        <v>9864.5117370892003</v>
      </c>
      <c r="CQ45" s="75">
        <f>(AI45*Conversions!Z$14+BM45*Conversions!Z$15)/Conversions!$B$9</f>
        <v>9690.1987480438165</v>
      </c>
      <c r="CR45" s="75">
        <f>(AJ45*Conversions!AA$14+BN45*Conversions!AA$15)/Conversions!$B$9</f>
        <v>9515.8857589984327</v>
      </c>
      <c r="CS45" s="75">
        <f>(AK45*Conversions!AB$14+BO45*Conversions!AB$15)/Conversions!$B$9</f>
        <v>9341.5727699530489</v>
      </c>
      <c r="CT45" s="75">
        <f>(AL45*Conversions!AC$14+BP45*Conversions!AC$15)/Conversions!$B$9</f>
        <v>9167.2597809076669</v>
      </c>
      <c r="CU45" s="75">
        <f>(AM45*Conversions!AD$14+BQ45*Conversions!AD$15)/Conversions!$B$9</f>
        <v>8992.9467918622831</v>
      </c>
      <c r="CV45" s="75">
        <f>(AN45*Conversions!AE$14+BR45*Conversions!AE$15)/Conversions!$B$9</f>
        <v>8818.6338028168975</v>
      </c>
      <c r="CW45" s="75">
        <f>(AO45*Conversions!AF$14+BS45*Conversions!AF$15)/Conversions!$B$9</f>
        <v>8644.3208137715137</v>
      </c>
      <c r="CX45" s="75">
        <f>(AP45*Conversions!AG$14+BT45*Conversions!AG$15)/Conversions!$B$9</f>
        <v>8470.0078247261299</v>
      </c>
      <c r="CY45" s="75">
        <f>(AQ45*Conversions!AH$14+BU45*Conversions!AH$15)/Conversions!$B$9</f>
        <v>8295.6948356807479</v>
      </c>
      <c r="CZ45" s="75">
        <f>(AR45*Conversions!AI$14+BV45*Conversions!AI$15)/Conversions!$B$9</f>
        <v>8121.3818466353641</v>
      </c>
      <c r="DA45" s="75">
        <f>(AS45*Conversions!AJ$14+BW45*Conversions!AJ$15)/Conversions!$B$9</f>
        <v>7947.0688575899803</v>
      </c>
      <c r="DB45" s="75">
        <f>(AT45*Conversions!AK$14+BX45*Conversions!AK$15)/Conversions!$B$9</f>
        <v>7772.7558685445974</v>
      </c>
      <c r="DC45" s="75">
        <f>(AU45*Conversions!AL$14+BY45*Conversions!AL$15)/Conversions!$B$9</f>
        <v>7598.4428794992136</v>
      </c>
      <c r="DD45" s="76">
        <f>(AV45*Conversions!AM$14+BZ45*Conversions!AM$15)/Conversions!$B$9</f>
        <v>7424.1298904538344</v>
      </c>
    </row>
    <row r="46" spans="2:108" ht="15.95">
      <c r="B46" t="str">
        <f t="shared" si="7"/>
        <v>No</v>
      </c>
      <c r="C46" s="14" t="s">
        <v>236</v>
      </c>
      <c r="D46">
        <f t="shared" si="8"/>
        <v>2023</v>
      </c>
      <c r="E46" s="14" t="s">
        <v>237</v>
      </c>
      <c r="F46" s="14" t="e">
        <f t="shared" si="9"/>
        <v>#VALUE!</v>
      </c>
      <c r="G46" s="73" t="s">
        <v>237</v>
      </c>
      <c r="H46" s="73" t="s">
        <v>237</v>
      </c>
      <c r="I46" s="73" t="s">
        <v>237</v>
      </c>
      <c r="J46" s="73" t="s">
        <v>237</v>
      </c>
      <c r="K46" s="73" t="s">
        <v>237</v>
      </c>
      <c r="L46" s="73" t="s">
        <v>237</v>
      </c>
      <c r="M46" s="73" t="s">
        <v>237</v>
      </c>
      <c r="N46" s="73" t="s">
        <v>237</v>
      </c>
      <c r="O46" s="73" t="s">
        <v>237</v>
      </c>
      <c r="P46" s="73" t="s">
        <v>237</v>
      </c>
      <c r="Q46" s="73" t="s">
        <v>237</v>
      </c>
      <c r="R46" s="73" t="s">
        <v>237</v>
      </c>
      <c r="S46" s="74">
        <f t="shared" si="10"/>
        <v>0</v>
      </c>
      <c r="T46" s="75">
        <f t="shared" ref="T46:AV46" si="28">IF(T16=0,0,_xlfn.MINIFS($S16:$AV16,$S16:$AV16,"&gt;0"))</f>
        <v>0</v>
      </c>
      <c r="U46" s="75">
        <f t="shared" si="28"/>
        <v>0</v>
      </c>
      <c r="V46" s="75">
        <f t="shared" si="28"/>
        <v>0</v>
      </c>
      <c r="W46" s="75">
        <f t="shared" si="28"/>
        <v>0</v>
      </c>
      <c r="X46" s="75">
        <f t="shared" si="28"/>
        <v>0</v>
      </c>
      <c r="Y46" s="75">
        <f t="shared" si="28"/>
        <v>0</v>
      </c>
      <c r="Z46" s="75">
        <f t="shared" si="28"/>
        <v>0</v>
      </c>
      <c r="AA46" s="75">
        <f t="shared" si="28"/>
        <v>0</v>
      </c>
      <c r="AB46" s="75">
        <f t="shared" si="28"/>
        <v>0</v>
      </c>
      <c r="AC46" s="75">
        <f t="shared" si="28"/>
        <v>0</v>
      </c>
      <c r="AD46" s="75">
        <f t="shared" si="28"/>
        <v>0</v>
      </c>
      <c r="AE46" s="75">
        <f t="shared" si="28"/>
        <v>0</v>
      </c>
      <c r="AF46" s="75">
        <f t="shared" si="28"/>
        <v>0</v>
      </c>
      <c r="AG46" s="75">
        <f t="shared" si="28"/>
        <v>0</v>
      </c>
      <c r="AH46" s="75">
        <f t="shared" si="28"/>
        <v>0</v>
      </c>
      <c r="AI46" s="75">
        <f t="shared" si="28"/>
        <v>0</v>
      </c>
      <c r="AJ46" s="75">
        <f t="shared" si="28"/>
        <v>0</v>
      </c>
      <c r="AK46" s="75">
        <f t="shared" si="28"/>
        <v>0</v>
      </c>
      <c r="AL46" s="75">
        <f t="shared" si="28"/>
        <v>0</v>
      </c>
      <c r="AM46" s="75">
        <f t="shared" si="28"/>
        <v>0</v>
      </c>
      <c r="AN46" s="75">
        <f t="shared" si="28"/>
        <v>0</v>
      </c>
      <c r="AO46" s="75">
        <f t="shared" si="28"/>
        <v>0</v>
      </c>
      <c r="AP46" s="75">
        <f t="shared" si="28"/>
        <v>0</v>
      </c>
      <c r="AQ46" s="75">
        <f t="shared" si="28"/>
        <v>0</v>
      </c>
      <c r="AR46" s="75">
        <f t="shared" si="28"/>
        <v>0</v>
      </c>
      <c r="AS46" s="75">
        <f t="shared" si="28"/>
        <v>0</v>
      </c>
      <c r="AT46" s="75">
        <f t="shared" si="28"/>
        <v>0</v>
      </c>
      <c r="AU46" s="75">
        <f t="shared" si="28"/>
        <v>0</v>
      </c>
      <c r="AV46" s="76">
        <f t="shared" si="28"/>
        <v>0</v>
      </c>
      <c r="AW46" s="74">
        <f t="shared" si="12"/>
        <v>0</v>
      </c>
      <c r="AX46" s="75">
        <f t="shared" ref="AX46:BZ46" si="29">IF(AX16=0,0,_xlfn.MINIFS($AW16:$BZ16,$S16:$AV16,"&gt;0"))</f>
        <v>0</v>
      </c>
      <c r="AY46" s="75">
        <f t="shared" si="29"/>
        <v>0</v>
      </c>
      <c r="AZ46" s="75">
        <f t="shared" si="29"/>
        <v>0</v>
      </c>
      <c r="BA46" s="75">
        <f t="shared" si="29"/>
        <v>0</v>
      </c>
      <c r="BB46" s="75">
        <f t="shared" si="29"/>
        <v>0</v>
      </c>
      <c r="BC46" s="75">
        <f t="shared" si="29"/>
        <v>0</v>
      </c>
      <c r="BD46" s="75">
        <f t="shared" si="29"/>
        <v>0</v>
      </c>
      <c r="BE46" s="75">
        <f t="shared" si="29"/>
        <v>0</v>
      </c>
      <c r="BF46" s="75">
        <f t="shared" si="29"/>
        <v>0</v>
      </c>
      <c r="BG46" s="75">
        <f t="shared" si="29"/>
        <v>0</v>
      </c>
      <c r="BH46" s="75">
        <f t="shared" si="29"/>
        <v>0</v>
      </c>
      <c r="BI46" s="75">
        <f t="shared" si="29"/>
        <v>0</v>
      </c>
      <c r="BJ46" s="75">
        <f t="shared" si="29"/>
        <v>0</v>
      </c>
      <c r="BK46" s="75">
        <f t="shared" si="29"/>
        <v>0</v>
      </c>
      <c r="BL46" s="75">
        <f t="shared" si="29"/>
        <v>0</v>
      </c>
      <c r="BM46" s="75">
        <f t="shared" si="29"/>
        <v>0</v>
      </c>
      <c r="BN46" s="75">
        <f t="shared" si="29"/>
        <v>0</v>
      </c>
      <c r="BO46" s="75">
        <f t="shared" si="29"/>
        <v>0</v>
      </c>
      <c r="BP46" s="75">
        <f t="shared" si="29"/>
        <v>0</v>
      </c>
      <c r="BQ46" s="75">
        <f t="shared" si="29"/>
        <v>0</v>
      </c>
      <c r="BR46" s="75">
        <f t="shared" si="29"/>
        <v>0</v>
      </c>
      <c r="BS46" s="75">
        <f t="shared" si="29"/>
        <v>0</v>
      </c>
      <c r="BT46" s="75">
        <f t="shared" si="29"/>
        <v>0</v>
      </c>
      <c r="BU46" s="75">
        <f t="shared" si="29"/>
        <v>0</v>
      </c>
      <c r="BV46" s="75">
        <f t="shared" si="29"/>
        <v>0</v>
      </c>
      <c r="BW46" s="75">
        <f t="shared" si="29"/>
        <v>0</v>
      </c>
      <c r="BX46" s="75">
        <f t="shared" si="29"/>
        <v>0</v>
      </c>
      <c r="BY46" s="75">
        <f t="shared" si="29"/>
        <v>0</v>
      </c>
      <c r="BZ46" s="76">
        <f t="shared" si="29"/>
        <v>0</v>
      </c>
      <c r="CA46" s="74">
        <f>(S46*Conversions!J$14+AW46*Conversions!J$15)/Conversions!$B$9</f>
        <v>0</v>
      </c>
      <c r="CB46" s="75">
        <f>(T46*Conversions!K$14+AX46*Conversions!K$15)/Conversions!$B$9</f>
        <v>0</v>
      </c>
      <c r="CC46" s="75">
        <f>(U46*Conversions!L$14+AY46*Conversions!L$15)/Conversions!$B$9</f>
        <v>0</v>
      </c>
      <c r="CD46" s="75">
        <f>(V46*Conversions!M$14+AZ46*Conversions!M$15)/Conversions!$B$9</f>
        <v>0</v>
      </c>
      <c r="CE46" s="75">
        <f>(W46*Conversions!N$14+BA46*Conversions!N$15)/Conversions!$B$9</f>
        <v>0</v>
      </c>
      <c r="CF46" s="75">
        <f>(X46*Conversions!O$14+BB46*Conversions!O$15)/Conversions!$B$9</f>
        <v>0</v>
      </c>
      <c r="CG46" s="75">
        <f>(Y46*Conversions!P$14+BC46*Conversions!P$15)/Conversions!$B$9</f>
        <v>0</v>
      </c>
      <c r="CH46" s="75">
        <f>(Z46*Conversions!Q$14+BD46*Conversions!Q$15)/Conversions!$B$9</f>
        <v>0</v>
      </c>
      <c r="CI46" s="75">
        <f>(AA46*Conversions!R$14+BE46*Conversions!R$15)/Conversions!$B$9</f>
        <v>0</v>
      </c>
      <c r="CJ46" s="75">
        <f>(AB46*Conversions!S$14+BF46*Conversions!S$15)/Conversions!$B$9</f>
        <v>0</v>
      </c>
      <c r="CK46" s="75">
        <f>(AC46*Conversions!T$14+BG46*Conversions!T$15)/Conversions!$B$9</f>
        <v>0</v>
      </c>
      <c r="CL46" s="75">
        <f>(AD46*Conversions!U$14+BH46*Conversions!U$15)/Conversions!$B$9</f>
        <v>0</v>
      </c>
      <c r="CM46" s="75">
        <f>(AE46*Conversions!V$14+BI46*Conversions!V$15)/Conversions!$B$9</f>
        <v>0</v>
      </c>
      <c r="CN46" s="75">
        <f>(AF46*Conversions!W$14+BJ46*Conversions!W$15)/Conversions!$B$9</f>
        <v>0</v>
      </c>
      <c r="CO46" s="75">
        <f>(AG46*Conversions!X$14+BK46*Conversions!X$15)/Conversions!$B$9</f>
        <v>0</v>
      </c>
      <c r="CP46" s="75">
        <f>(AH46*Conversions!Y$14+BL46*Conversions!Y$15)/Conversions!$B$9</f>
        <v>0</v>
      </c>
      <c r="CQ46" s="75">
        <f>(AI46*Conversions!Z$14+BM46*Conversions!Z$15)/Conversions!$B$9</f>
        <v>0</v>
      </c>
      <c r="CR46" s="75">
        <f>(AJ46*Conversions!AA$14+BN46*Conversions!AA$15)/Conversions!$B$9</f>
        <v>0</v>
      </c>
      <c r="CS46" s="75">
        <f>(AK46*Conversions!AB$14+BO46*Conversions!AB$15)/Conversions!$B$9</f>
        <v>0</v>
      </c>
      <c r="CT46" s="75">
        <f>(AL46*Conversions!AC$14+BP46*Conversions!AC$15)/Conversions!$B$9</f>
        <v>0</v>
      </c>
      <c r="CU46" s="75">
        <f>(AM46*Conversions!AD$14+BQ46*Conversions!AD$15)/Conversions!$B$9</f>
        <v>0</v>
      </c>
      <c r="CV46" s="75">
        <f>(AN46*Conversions!AE$14+BR46*Conversions!AE$15)/Conversions!$B$9</f>
        <v>0</v>
      </c>
      <c r="CW46" s="75">
        <f>(AO46*Conversions!AF$14+BS46*Conversions!AF$15)/Conversions!$B$9</f>
        <v>0</v>
      </c>
      <c r="CX46" s="75">
        <f>(AP46*Conversions!AG$14+BT46*Conversions!AG$15)/Conversions!$B$9</f>
        <v>0</v>
      </c>
      <c r="CY46" s="75">
        <f>(AQ46*Conversions!AH$14+BU46*Conversions!AH$15)/Conversions!$B$9</f>
        <v>0</v>
      </c>
      <c r="CZ46" s="75">
        <f>(AR46*Conversions!AI$14+BV46*Conversions!AI$15)/Conversions!$B$9</f>
        <v>0</v>
      </c>
      <c r="DA46" s="75">
        <f>(AS46*Conversions!AJ$14+BW46*Conversions!AJ$15)/Conversions!$B$9</f>
        <v>0</v>
      </c>
      <c r="DB46" s="75">
        <f>(AT46*Conversions!AK$14+BX46*Conversions!AK$15)/Conversions!$B$9</f>
        <v>0</v>
      </c>
      <c r="DC46" s="75">
        <f>(AU46*Conversions!AL$14+BY46*Conversions!AL$15)/Conversions!$B$9</f>
        <v>0</v>
      </c>
      <c r="DD46" s="76">
        <f>(AV46*Conversions!AM$14+BZ46*Conversions!AM$15)/Conversions!$B$9</f>
        <v>0</v>
      </c>
    </row>
    <row r="47" spans="2:108" ht="15.95">
      <c r="B47" t="str">
        <f t="shared" si="7"/>
        <v>Yes</v>
      </c>
      <c r="C47" s="14" t="s">
        <v>238</v>
      </c>
      <c r="D47">
        <f t="shared" si="8"/>
        <v>2023</v>
      </c>
      <c r="E47" s="14">
        <f>AVERAGE(10,6.7)</f>
        <v>8.35</v>
      </c>
      <c r="F47" s="14">
        <f t="shared" si="9"/>
        <v>2031.35</v>
      </c>
      <c r="G47" s="73">
        <v>30.4</v>
      </c>
      <c r="H47" s="73">
        <v>0</v>
      </c>
      <c r="I47" s="73">
        <v>0</v>
      </c>
      <c r="J47" s="73">
        <v>16.8</v>
      </c>
      <c r="K47" s="73">
        <v>10.4</v>
      </c>
      <c r="L47" s="73">
        <v>15.6</v>
      </c>
      <c r="M47" s="73">
        <v>12.9</v>
      </c>
      <c r="N47" s="73">
        <v>0</v>
      </c>
      <c r="O47" s="73">
        <v>0</v>
      </c>
      <c r="P47" s="73">
        <v>7.4</v>
      </c>
      <c r="Q47" s="73">
        <v>4.7</v>
      </c>
      <c r="R47" s="73">
        <v>6.9</v>
      </c>
      <c r="S47" s="74">
        <f t="shared" si="10"/>
        <v>0</v>
      </c>
      <c r="T47" s="75">
        <f t="shared" ref="T47:AV47" si="30">IF(T17=0,0,_xlfn.MINIFS($S17:$AV17,$S17:$AV17,"&gt;0"))</f>
        <v>0</v>
      </c>
      <c r="U47" s="75">
        <f t="shared" si="30"/>
        <v>1433333.3333333333</v>
      </c>
      <c r="V47" s="75">
        <f t="shared" si="30"/>
        <v>1433333.3333333333</v>
      </c>
      <c r="W47" s="75">
        <f t="shared" si="30"/>
        <v>1433333.3333333333</v>
      </c>
      <c r="X47" s="75">
        <f t="shared" si="30"/>
        <v>1433333.3333333333</v>
      </c>
      <c r="Y47" s="75">
        <f t="shared" si="30"/>
        <v>1433333.3333333333</v>
      </c>
      <c r="Z47" s="75">
        <f t="shared" si="30"/>
        <v>1433333.3333333333</v>
      </c>
      <c r="AA47" s="75">
        <f t="shared" si="30"/>
        <v>1433333.3333333333</v>
      </c>
      <c r="AB47" s="75">
        <f t="shared" si="30"/>
        <v>1433333.3333333333</v>
      </c>
      <c r="AC47" s="75">
        <f t="shared" si="30"/>
        <v>1433333.3333333333</v>
      </c>
      <c r="AD47" s="75">
        <f t="shared" si="30"/>
        <v>1433333.3333333333</v>
      </c>
      <c r="AE47" s="75">
        <f t="shared" si="30"/>
        <v>1433333.3333333333</v>
      </c>
      <c r="AF47" s="75">
        <f t="shared" si="30"/>
        <v>1433333.3333333333</v>
      </c>
      <c r="AG47" s="75">
        <f t="shared" si="30"/>
        <v>1433333.3333333333</v>
      </c>
      <c r="AH47" s="75">
        <f t="shared" si="30"/>
        <v>1433333.3333333333</v>
      </c>
      <c r="AI47" s="75">
        <f t="shared" si="30"/>
        <v>1433333.3333333333</v>
      </c>
      <c r="AJ47" s="75">
        <f t="shared" si="30"/>
        <v>1433333.3333333333</v>
      </c>
      <c r="AK47" s="75">
        <f t="shared" si="30"/>
        <v>1433333.3333333333</v>
      </c>
      <c r="AL47" s="75">
        <f t="shared" si="30"/>
        <v>1433333.3333333333</v>
      </c>
      <c r="AM47" s="75">
        <f t="shared" si="30"/>
        <v>1433333.3333333333</v>
      </c>
      <c r="AN47" s="75">
        <f t="shared" si="30"/>
        <v>1433333.3333333333</v>
      </c>
      <c r="AO47" s="75">
        <f t="shared" si="30"/>
        <v>1433333.3333333333</v>
      </c>
      <c r="AP47" s="75">
        <f t="shared" si="30"/>
        <v>1433333.3333333333</v>
      </c>
      <c r="AQ47" s="75">
        <f t="shared" si="30"/>
        <v>1433333.3333333333</v>
      </c>
      <c r="AR47" s="75">
        <f t="shared" si="30"/>
        <v>1433333.3333333333</v>
      </c>
      <c r="AS47" s="75">
        <f t="shared" si="30"/>
        <v>1433333.3333333333</v>
      </c>
      <c r="AT47" s="75">
        <f t="shared" si="30"/>
        <v>1433333.3333333333</v>
      </c>
      <c r="AU47" s="75">
        <f t="shared" si="30"/>
        <v>1433333.3333333333</v>
      </c>
      <c r="AV47" s="76">
        <f t="shared" si="30"/>
        <v>1433333.3333333333</v>
      </c>
      <c r="AW47" s="74">
        <f t="shared" si="12"/>
        <v>0</v>
      </c>
      <c r="AX47" s="75">
        <f t="shared" ref="AX47:BZ47" si="31">IF(AX17=0,0,_xlfn.MINIFS($AW17:$BZ17,$S17:$AV17,"&gt;0"))</f>
        <v>0</v>
      </c>
      <c r="AY47" s="75">
        <f t="shared" si="31"/>
        <v>0</v>
      </c>
      <c r="AZ47" s="75">
        <f t="shared" si="31"/>
        <v>0</v>
      </c>
      <c r="BA47" s="75">
        <f t="shared" si="31"/>
        <v>0</v>
      </c>
      <c r="BB47" s="75">
        <f t="shared" si="31"/>
        <v>0</v>
      </c>
      <c r="BC47" s="75">
        <f t="shared" si="31"/>
        <v>0</v>
      </c>
      <c r="BD47" s="75">
        <f t="shared" si="31"/>
        <v>0</v>
      </c>
      <c r="BE47" s="75">
        <f t="shared" si="31"/>
        <v>0</v>
      </c>
      <c r="BF47" s="75">
        <f t="shared" si="31"/>
        <v>0</v>
      </c>
      <c r="BG47" s="75">
        <f t="shared" si="31"/>
        <v>0</v>
      </c>
      <c r="BH47" s="75">
        <f t="shared" si="31"/>
        <v>0</v>
      </c>
      <c r="BI47" s="75">
        <f t="shared" si="31"/>
        <v>0</v>
      </c>
      <c r="BJ47" s="75">
        <f t="shared" si="31"/>
        <v>0</v>
      </c>
      <c r="BK47" s="75">
        <f t="shared" si="31"/>
        <v>0</v>
      </c>
      <c r="BL47" s="75">
        <f t="shared" si="31"/>
        <v>0</v>
      </c>
      <c r="BM47" s="75">
        <f t="shared" si="31"/>
        <v>0</v>
      </c>
      <c r="BN47" s="75">
        <f t="shared" si="31"/>
        <v>0</v>
      </c>
      <c r="BO47" s="75">
        <f t="shared" si="31"/>
        <v>0</v>
      </c>
      <c r="BP47" s="75">
        <f t="shared" si="31"/>
        <v>0</v>
      </c>
      <c r="BQ47" s="75">
        <f t="shared" si="31"/>
        <v>0</v>
      </c>
      <c r="BR47" s="75">
        <f t="shared" si="31"/>
        <v>0</v>
      </c>
      <c r="BS47" s="75">
        <f t="shared" si="31"/>
        <v>0</v>
      </c>
      <c r="BT47" s="75">
        <f t="shared" si="31"/>
        <v>0</v>
      </c>
      <c r="BU47" s="75">
        <f t="shared" si="31"/>
        <v>0</v>
      </c>
      <c r="BV47" s="75">
        <f t="shared" si="31"/>
        <v>0</v>
      </c>
      <c r="BW47" s="75">
        <f t="shared" si="31"/>
        <v>0</v>
      </c>
      <c r="BX47" s="75">
        <f t="shared" si="31"/>
        <v>0</v>
      </c>
      <c r="BY47" s="75">
        <f t="shared" si="31"/>
        <v>0</v>
      </c>
      <c r="BZ47" s="76">
        <f t="shared" si="31"/>
        <v>0</v>
      </c>
      <c r="CA47" s="74">
        <f>(S47*Conversions!J$14+AW47*Conversions!J$15)/Conversions!$B$9</f>
        <v>0</v>
      </c>
      <c r="CB47" s="75">
        <f>(T47*Conversions!K$14+AX47*Conversions!K$15)/Conversions!$B$9</f>
        <v>0</v>
      </c>
      <c r="CC47" s="75">
        <f>(U47*Conversions!L$14+AY47*Conversions!L$15)/Conversions!$B$9</f>
        <v>837.38967136150222</v>
      </c>
      <c r="CD47" s="75">
        <f>(V47*Conversions!M$14+AZ47*Conversions!M$15)/Conversions!$B$9</f>
        <v>831.23239436619701</v>
      </c>
      <c r="CE47" s="75">
        <f>(W47*Conversions!N$14+BA47*Conversions!N$15)/Conversions!$B$9</f>
        <v>825.0751173708918</v>
      </c>
      <c r="CF47" s="75">
        <f>(X47*Conversions!O$14+BB47*Conversions!O$15)/Conversions!$B$9</f>
        <v>807.83474178403731</v>
      </c>
      <c r="CG47" s="75">
        <f>(Y47*Conversions!P$14+BC47*Conversions!P$15)/Conversions!$B$9</f>
        <v>790.59436619718292</v>
      </c>
      <c r="CH47" s="75">
        <f>(Z47*Conversions!Q$14+BD47*Conversions!Q$15)/Conversions!$B$9</f>
        <v>773.35399061032842</v>
      </c>
      <c r="CI47" s="75">
        <f>(AA47*Conversions!R$14+BE47*Conversions!R$15)/Conversions!$B$9</f>
        <v>756.11361502347381</v>
      </c>
      <c r="CJ47" s="75">
        <f>(AB47*Conversions!S$14+BF47*Conversions!S$15)/Conversions!$B$9</f>
        <v>738.87323943661966</v>
      </c>
      <c r="CK47" s="75">
        <f>(AC47*Conversions!T$14+BG47*Conversions!T$15)/Conversions!$B$9</f>
        <v>714.24413145539893</v>
      </c>
      <c r="CL47" s="75">
        <f>(AD47*Conversions!U$14+BH47*Conversions!U$15)/Conversions!$B$9</f>
        <v>689.61502347417832</v>
      </c>
      <c r="CM47" s="75">
        <f>(AE47*Conversions!V$14+BI47*Conversions!V$15)/Conversions!$B$9</f>
        <v>664.98591549295759</v>
      </c>
      <c r="CN47" s="75">
        <f>(AF47*Conversions!W$14+BJ47*Conversions!W$15)/Conversions!$B$9</f>
        <v>640.35680751173686</v>
      </c>
      <c r="CO47" s="75">
        <f>(AG47*Conversions!X$14+BK47*Conversions!X$15)/Conversions!$B$9</f>
        <v>615.72769953051613</v>
      </c>
      <c r="CP47" s="75">
        <f>(AH47*Conversions!Y$14+BL47*Conversions!Y$15)/Conversions!$B$9</f>
        <v>591.09859154929563</v>
      </c>
      <c r="CQ47" s="75">
        <f>(AI47*Conversions!Z$14+BM47*Conversions!Z$15)/Conversions!$B$9</f>
        <v>566.46948356807491</v>
      </c>
      <c r="CR47" s="75">
        <f>(AJ47*Conversions!AA$14+BN47*Conversions!AA$15)/Conversions!$B$9</f>
        <v>541.84037558685418</v>
      </c>
      <c r="CS47" s="75">
        <f>(AK47*Conversions!AB$14+BO47*Conversions!AB$15)/Conversions!$B$9</f>
        <v>517.21126760563345</v>
      </c>
      <c r="CT47" s="75">
        <f>(AL47*Conversions!AC$14+BP47*Conversions!AC$15)/Conversions!$B$9</f>
        <v>492.58215962441278</v>
      </c>
      <c r="CU47" s="75">
        <f>(AM47*Conversions!AD$14+BQ47*Conversions!AD$15)/Conversions!$B$9</f>
        <v>467.95305164319205</v>
      </c>
      <c r="CV47" s="75">
        <f>(AN47*Conversions!AE$14+BR47*Conversions!AE$15)/Conversions!$B$9</f>
        <v>443.32394366197144</v>
      </c>
      <c r="CW47" s="75">
        <f>(AO47*Conversions!AF$14+BS47*Conversions!AF$15)/Conversions!$B$9</f>
        <v>418.69483568075071</v>
      </c>
      <c r="CX47" s="75">
        <f>(AP47*Conversions!AG$14+BT47*Conversions!AG$15)/Conversions!$B$9</f>
        <v>394.06572769953004</v>
      </c>
      <c r="CY47" s="75">
        <f>(AQ47*Conversions!AH$14+BU47*Conversions!AH$15)/Conversions!$B$9</f>
        <v>369.43661971830937</v>
      </c>
      <c r="CZ47" s="75">
        <f>(AR47*Conversions!AI$14+BV47*Conversions!AI$15)/Conversions!$B$9</f>
        <v>344.80751173708865</v>
      </c>
      <c r="DA47" s="75">
        <f>(AS47*Conversions!AJ$14+BW47*Conversions!AJ$15)/Conversions!$B$9</f>
        <v>320.17840375586803</v>
      </c>
      <c r="DB47" s="75">
        <f>(AT47*Conversions!AK$14+BX47*Conversions!AK$15)/Conversions!$B$9</f>
        <v>295.54929577464736</v>
      </c>
      <c r="DC47" s="75">
        <f>(AU47*Conversions!AL$14+BY47*Conversions!AL$15)/Conversions!$B$9</f>
        <v>270.92018779342675</v>
      </c>
      <c r="DD47" s="76">
        <f>(AV47*Conversions!AM$14+BZ47*Conversions!AM$15)/Conversions!$B$9</f>
        <v>246.2910798122065</v>
      </c>
    </row>
    <row r="48" spans="2:108" ht="15.95">
      <c r="B48" t="str">
        <f t="shared" si="7"/>
        <v>Yes</v>
      </c>
      <c r="C48" s="14" t="s">
        <v>239</v>
      </c>
      <c r="D48">
        <f t="shared" si="8"/>
        <v>2023</v>
      </c>
      <c r="E48" s="14">
        <v>10</v>
      </c>
      <c r="F48" s="14">
        <f t="shared" si="9"/>
        <v>2033</v>
      </c>
      <c r="G48" s="73">
        <v>24.5</v>
      </c>
      <c r="H48" s="73">
        <v>0</v>
      </c>
      <c r="I48" s="73">
        <v>0</v>
      </c>
      <c r="J48" s="73">
        <v>13.6</v>
      </c>
      <c r="K48" s="73">
        <v>8.4</v>
      </c>
      <c r="L48" s="73">
        <v>12.8</v>
      </c>
      <c r="M48" s="73">
        <v>58.5</v>
      </c>
      <c r="N48" s="73">
        <v>0</v>
      </c>
      <c r="O48" s="73">
        <v>0</v>
      </c>
      <c r="P48" s="73">
        <v>33.4</v>
      </c>
      <c r="Q48" s="73">
        <v>21.5</v>
      </c>
      <c r="R48" s="73">
        <v>31.2</v>
      </c>
      <c r="S48" s="74">
        <f t="shared" si="10"/>
        <v>0</v>
      </c>
      <c r="T48" s="75">
        <f t="shared" ref="T48:AV48" si="32">IF(T18=0,0,_xlfn.MINIFS($S18:$AV18,$S18:$AV18,"&gt;0"))</f>
        <v>0</v>
      </c>
      <c r="U48" s="75">
        <f t="shared" si="32"/>
        <v>6500000</v>
      </c>
      <c r="V48" s="75">
        <f t="shared" si="32"/>
        <v>6500000</v>
      </c>
      <c r="W48" s="75">
        <f t="shared" si="32"/>
        <v>6500000</v>
      </c>
      <c r="X48" s="75">
        <f t="shared" si="32"/>
        <v>6500000</v>
      </c>
      <c r="Y48" s="75">
        <f t="shared" si="32"/>
        <v>6500000</v>
      </c>
      <c r="Z48" s="75">
        <f t="shared" si="32"/>
        <v>6500000</v>
      </c>
      <c r="AA48" s="75">
        <f t="shared" si="32"/>
        <v>6500000</v>
      </c>
      <c r="AB48" s="75">
        <f t="shared" si="32"/>
        <v>6500000</v>
      </c>
      <c r="AC48" s="75">
        <f t="shared" si="32"/>
        <v>6500000</v>
      </c>
      <c r="AD48" s="75">
        <f t="shared" si="32"/>
        <v>6500000</v>
      </c>
      <c r="AE48" s="75">
        <f t="shared" si="32"/>
        <v>6500000</v>
      </c>
      <c r="AF48" s="75">
        <f t="shared" si="32"/>
        <v>6500000</v>
      </c>
      <c r="AG48" s="75">
        <f t="shared" si="32"/>
        <v>6500000</v>
      </c>
      <c r="AH48" s="75">
        <f t="shared" si="32"/>
        <v>6500000</v>
      </c>
      <c r="AI48" s="75">
        <f t="shared" si="32"/>
        <v>6500000</v>
      </c>
      <c r="AJ48" s="75">
        <f t="shared" si="32"/>
        <v>6500000</v>
      </c>
      <c r="AK48" s="75">
        <f t="shared" si="32"/>
        <v>6500000</v>
      </c>
      <c r="AL48" s="75">
        <f t="shared" si="32"/>
        <v>6500000</v>
      </c>
      <c r="AM48" s="75">
        <f t="shared" si="32"/>
        <v>6500000</v>
      </c>
      <c r="AN48" s="75">
        <f t="shared" si="32"/>
        <v>6500000</v>
      </c>
      <c r="AO48" s="75">
        <f t="shared" si="32"/>
        <v>6500000</v>
      </c>
      <c r="AP48" s="75">
        <f t="shared" si="32"/>
        <v>6500000</v>
      </c>
      <c r="AQ48" s="75">
        <f t="shared" si="32"/>
        <v>6500000</v>
      </c>
      <c r="AR48" s="75">
        <f t="shared" si="32"/>
        <v>6500000</v>
      </c>
      <c r="AS48" s="75">
        <f t="shared" si="32"/>
        <v>6500000</v>
      </c>
      <c r="AT48" s="75">
        <f t="shared" si="32"/>
        <v>6500000</v>
      </c>
      <c r="AU48" s="75">
        <f t="shared" si="32"/>
        <v>6500000</v>
      </c>
      <c r="AV48" s="76">
        <f t="shared" si="32"/>
        <v>6500000</v>
      </c>
      <c r="AW48" s="74">
        <f t="shared" si="12"/>
        <v>0</v>
      </c>
      <c r="AX48" s="75">
        <f t="shared" ref="AX48:BZ48" si="33">IF(AX18=0,0,_xlfn.MINIFS($AW18:$BZ18,$S18:$AV18,"&gt;0"))</f>
        <v>0</v>
      </c>
      <c r="AY48" s="75">
        <f t="shared" si="33"/>
        <v>0</v>
      </c>
      <c r="AZ48" s="75">
        <f t="shared" si="33"/>
        <v>0</v>
      </c>
      <c r="BA48" s="75">
        <f t="shared" si="33"/>
        <v>0</v>
      </c>
      <c r="BB48" s="75">
        <f t="shared" si="33"/>
        <v>0</v>
      </c>
      <c r="BC48" s="75">
        <f t="shared" si="33"/>
        <v>0</v>
      </c>
      <c r="BD48" s="75">
        <f t="shared" si="33"/>
        <v>0</v>
      </c>
      <c r="BE48" s="75">
        <f t="shared" si="33"/>
        <v>0</v>
      </c>
      <c r="BF48" s="75">
        <f t="shared" si="33"/>
        <v>0</v>
      </c>
      <c r="BG48" s="75">
        <f t="shared" si="33"/>
        <v>0</v>
      </c>
      <c r="BH48" s="75">
        <f t="shared" si="33"/>
        <v>0</v>
      </c>
      <c r="BI48" s="75">
        <f t="shared" si="33"/>
        <v>0</v>
      </c>
      <c r="BJ48" s="75">
        <f t="shared" si="33"/>
        <v>0</v>
      </c>
      <c r="BK48" s="75">
        <f t="shared" si="33"/>
        <v>0</v>
      </c>
      <c r="BL48" s="75">
        <f t="shared" si="33"/>
        <v>0</v>
      </c>
      <c r="BM48" s="75">
        <f t="shared" si="33"/>
        <v>0</v>
      </c>
      <c r="BN48" s="75">
        <f t="shared" si="33"/>
        <v>0</v>
      </c>
      <c r="BO48" s="75">
        <f t="shared" si="33"/>
        <v>0</v>
      </c>
      <c r="BP48" s="75">
        <f t="shared" si="33"/>
        <v>0</v>
      </c>
      <c r="BQ48" s="75">
        <f t="shared" si="33"/>
        <v>0</v>
      </c>
      <c r="BR48" s="75">
        <f t="shared" si="33"/>
        <v>0</v>
      </c>
      <c r="BS48" s="75">
        <f t="shared" si="33"/>
        <v>0</v>
      </c>
      <c r="BT48" s="75">
        <f t="shared" si="33"/>
        <v>0</v>
      </c>
      <c r="BU48" s="75">
        <f t="shared" si="33"/>
        <v>0</v>
      </c>
      <c r="BV48" s="75">
        <f t="shared" si="33"/>
        <v>0</v>
      </c>
      <c r="BW48" s="75">
        <f t="shared" si="33"/>
        <v>0</v>
      </c>
      <c r="BX48" s="75">
        <f t="shared" si="33"/>
        <v>0</v>
      </c>
      <c r="BY48" s="75">
        <f t="shared" si="33"/>
        <v>0</v>
      </c>
      <c r="BZ48" s="76">
        <f t="shared" si="33"/>
        <v>0</v>
      </c>
      <c r="CA48" s="74">
        <f>(S48*Conversions!J$14+AW48*Conversions!J$15)/Conversions!$B$9</f>
        <v>0</v>
      </c>
      <c r="CB48" s="75">
        <f>(T48*Conversions!K$14+AX48*Conversions!K$15)/Conversions!$B$9</f>
        <v>0</v>
      </c>
      <c r="CC48" s="75">
        <f>(U48*Conversions!L$14+AY48*Conversions!L$15)/Conversions!$B$9</f>
        <v>3797.464788732394</v>
      </c>
      <c r="CD48" s="75">
        <f>(V48*Conversions!M$14+AZ48*Conversions!M$15)/Conversions!$B$9</f>
        <v>3769.5422535211264</v>
      </c>
      <c r="CE48" s="75">
        <f>(W48*Conversions!N$14+BA48*Conversions!N$15)/Conversions!$B$9</f>
        <v>3741.6197183098589</v>
      </c>
      <c r="CF48" s="75">
        <f>(X48*Conversions!O$14+BB48*Conversions!O$15)/Conversions!$B$9</f>
        <v>3663.436619718309</v>
      </c>
      <c r="CG48" s="75">
        <f>(Y48*Conversions!P$14+BC48*Conversions!P$15)/Conversions!$B$9</f>
        <v>3585.2535211267596</v>
      </c>
      <c r="CH48" s="75">
        <f>(Z48*Conversions!Q$14+BD48*Conversions!Q$15)/Conversions!$B$9</f>
        <v>3507.0704225352106</v>
      </c>
      <c r="CI48" s="75">
        <f>(AA48*Conversions!R$14+BE48*Conversions!R$15)/Conversions!$B$9</f>
        <v>3428.8873239436607</v>
      </c>
      <c r="CJ48" s="75">
        <f>(AB48*Conversions!S$14+BF48*Conversions!S$15)/Conversions!$B$9</f>
        <v>3350.7042253521126</v>
      </c>
      <c r="CK48" s="75">
        <f>(AC48*Conversions!T$14+BG48*Conversions!T$15)/Conversions!$B$9</f>
        <v>3239.0140845070423</v>
      </c>
      <c r="CL48" s="75">
        <f>(AD48*Conversions!U$14+BH48*Conversions!U$15)/Conversions!$B$9</f>
        <v>3127.3239436619715</v>
      </c>
      <c r="CM48" s="75">
        <f>(AE48*Conversions!V$14+BI48*Conversions!V$15)/Conversions!$B$9</f>
        <v>3015.6338028169007</v>
      </c>
      <c r="CN48" s="75">
        <f>(AF48*Conversions!W$14+BJ48*Conversions!W$15)/Conversions!$B$9</f>
        <v>2903.9436619718304</v>
      </c>
      <c r="CO48" s="75">
        <f>(AG48*Conversions!X$14+BK48*Conversions!X$15)/Conversions!$B$9</f>
        <v>2792.2535211267596</v>
      </c>
      <c r="CP48" s="75">
        <f>(AH48*Conversions!Y$14+BL48*Conversions!Y$15)/Conversions!$B$9</f>
        <v>2680.5633802816892</v>
      </c>
      <c r="CQ48" s="75">
        <f>(AI48*Conversions!Z$14+BM48*Conversions!Z$15)/Conversions!$B$9</f>
        <v>2568.8732394366184</v>
      </c>
      <c r="CR48" s="75">
        <f>(AJ48*Conversions!AA$14+BN48*Conversions!AA$15)/Conversions!$B$9</f>
        <v>2457.1830985915481</v>
      </c>
      <c r="CS48" s="75">
        <f>(AK48*Conversions!AB$14+BO48*Conversions!AB$15)/Conversions!$B$9</f>
        <v>2345.4929577464773</v>
      </c>
      <c r="CT48" s="75">
        <f>(AL48*Conversions!AC$14+BP48*Conversions!AC$15)/Conversions!$B$9</f>
        <v>2233.8028169014069</v>
      </c>
      <c r="CU48" s="75">
        <f>(AM48*Conversions!AD$14+BQ48*Conversions!AD$15)/Conversions!$B$9</f>
        <v>2122.1126760563361</v>
      </c>
      <c r="CV48" s="75">
        <f>(AN48*Conversions!AE$14+BR48*Conversions!AE$15)/Conversions!$B$9</f>
        <v>2010.4225352112658</v>
      </c>
      <c r="CW48" s="75">
        <f>(AO48*Conversions!AF$14+BS48*Conversions!AF$15)/Conversions!$B$9</f>
        <v>1898.7323943661952</v>
      </c>
      <c r="CX48" s="75">
        <f>(AP48*Conversions!AG$14+BT48*Conversions!AG$15)/Conversions!$B$9</f>
        <v>1787.0422535211246</v>
      </c>
      <c r="CY48" s="75">
        <f>(AQ48*Conversions!AH$14+BU48*Conversions!AH$15)/Conversions!$B$9</f>
        <v>1675.352112676054</v>
      </c>
      <c r="CZ48" s="75">
        <f>(AR48*Conversions!AI$14+BV48*Conversions!AI$15)/Conversions!$B$9</f>
        <v>1563.6619718309837</v>
      </c>
      <c r="DA48" s="75">
        <f>(AS48*Conversions!AJ$14+BW48*Conversions!AJ$15)/Conversions!$B$9</f>
        <v>1451.9718309859134</v>
      </c>
      <c r="DB48" s="75">
        <f>(AT48*Conversions!AK$14+BX48*Conversions!AK$15)/Conversions!$B$9</f>
        <v>1340.281690140843</v>
      </c>
      <c r="DC48" s="75">
        <f>(AU48*Conversions!AL$14+BY48*Conversions!AL$15)/Conversions!$B$9</f>
        <v>1228.5915492957727</v>
      </c>
      <c r="DD48" s="76">
        <f>(AV48*Conversions!AM$14+BZ48*Conversions!AM$15)/Conversions!$B$9</f>
        <v>1116.9014084507041</v>
      </c>
    </row>
    <row r="49" spans="2:108" ht="15.95">
      <c r="B49" t="str">
        <f t="shared" si="7"/>
        <v>Yes</v>
      </c>
      <c r="C49" s="14" t="s">
        <v>240</v>
      </c>
      <c r="D49">
        <f t="shared" si="8"/>
        <v>2023</v>
      </c>
      <c r="E49" s="14">
        <v>10</v>
      </c>
      <c r="F49" s="14">
        <f t="shared" si="9"/>
        <v>2033</v>
      </c>
      <c r="G49" s="73">
        <v>0.8</v>
      </c>
      <c r="H49" s="73">
        <v>0</v>
      </c>
      <c r="I49" s="73">
        <v>0</v>
      </c>
      <c r="J49" s="73">
        <v>0.5</v>
      </c>
      <c r="K49" s="73">
        <v>0.3</v>
      </c>
      <c r="L49" s="73">
        <v>0.4</v>
      </c>
      <c r="M49" s="73">
        <v>2.4</v>
      </c>
      <c r="N49" s="73">
        <v>0</v>
      </c>
      <c r="O49" s="73">
        <v>0</v>
      </c>
      <c r="P49" s="73">
        <v>1.4</v>
      </c>
      <c r="Q49" s="73">
        <v>0.9</v>
      </c>
      <c r="R49" s="73">
        <v>1.3</v>
      </c>
      <c r="S49" s="74">
        <f t="shared" si="10"/>
        <v>0</v>
      </c>
      <c r="T49" s="75">
        <f t="shared" ref="T49:AV49" si="34">IF(T19=0,0,_xlfn.MINIFS($S19:$AV19,$S19:$AV19,"&gt;0"))</f>
        <v>0</v>
      </c>
      <c r="U49" s="75">
        <f t="shared" si="34"/>
        <v>266666.66666666669</v>
      </c>
      <c r="V49" s="75">
        <f t="shared" si="34"/>
        <v>266666.66666666669</v>
      </c>
      <c r="W49" s="75">
        <f t="shared" si="34"/>
        <v>266666.66666666669</v>
      </c>
      <c r="X49" s="75">
        <f t="shared" si="34"/>
        <v>266666.66666666669</v>
      </c>
      <c r="Y49" s="75">
        <f t="shared" si="34"/>
        <v>266666.66666666669</v>
      </c>
      <c r="Z49" s="75">
        <f t="shared" si="34"/>
        <v>266666.66666666669</v>
      </c>
      <c r="AA49" s="75">
        <f t="shared" si="34"/>
        <v>266666.66666666669</v>
      </c>
      <c r="AB49" s="75">
        <f t="shared" si="34"/>
        <v>266666.66666666669</v>
      </c>
      <c r="AC49" s="75">
        <f t="shared" si="34"/>
        <v>266666.66666666669</v>
      </c>
      <c r="AD49" s="75">
        <f t="shared" si="34"/>
        <v>266666.66666666669</v>
      </c>
      <c r="AE49" s="75">
        <f t="shared" si="34"/>
        <v>266666.66666666669</v>
      </c>
      <c r="AF49" s="75">
        <f t="shared" si="34"/>
        <v>266666.66666666669</v>
      </c>
      <c r="AG49" s="75">
        <f t="shared" si="34"/>
        <v>266666.66666666669</v>
      </c>
      <c r="AH49" s="75">
        <f t="shared" si="34"/>
        <v>266666.66666666669</v>
      </c>
      <c r="AI49" s="75">
        <f t="shared" si="34"/>
        <v>266666.66666666669</v>
      </c>
      <c r="AJ49" s="75">
        <f t="shared" si="34"/>
        <v>266666.66666666669</v>
      </c>
      <c r="AK49" s="75">
        <f t="shared" si="34"/>
        <v>266666.66666666669</v>
      </c>
      <c r="AL49" s="75">
        <f t="shared" si="34"/>
        <v>266666.66666666669</v>
      </c>
      <c r="AM49" s="75">
        <f t="shared" si="34"/>
        <v>266666.66666666669</v>
      </c>
      <c r="AN49" s="75">
        <f t="shared" si="34"/>
        <v>266666.66666666669</v>
      </c>
      <c r="AO49" s="75">
        <f t="shared" si="34"/>
        <v>266666.66666666669</v>
      </c>
      <c r="AP49" s="75">
        <f t="shared" si="34"/>
        <v>266666.66666666669</v>
      </c>
      <c r="AQ49" s="75">
        <f t="shared" si="34"/>
        <v>266666.66666666669</v>
      </c>
      <c r="AR49" s="75">
        <f t="shared" si="34"/>
        <v>266666.66666666669</v>
      </c>
      <c r="AS49" s="75">
        <f t="shared" si="34"/>
        <v>266666.66666666669</v>
      </c>
      <c r="AT49" s="75">
        <f t="shared" si="34"/>
        <v>266666.66666666669</v>
      </c>
      <c r="AU49" s="75">
        <f t="shared" si="34"/>
        <v>266666.66666666669</v>
      </c>
      <c r="AV49" s="76">
        <f t="shared" si="34"/>
        <v>266666.66666666669</v>
      </c>
      <c r="AW49" s="74">
        <f t="shared" si="12"/>
        <v>0</v>
      </c>
      <c r="AX49" s="75">
        <f t="shared" ref="AX49:BZ49" si="35">IF(AX19=0,0,_xlfn.MINIFS($AW19:$BZ19,$S19:$AV19,"&gt;0"))</f>
        <v>0</v>
      </c>
      <c r="AY49" s="75">
        <f t="shared" si="35"/>
        <v>0</v>
      </c>
      <c r="AZ49" s="75">
        <f t="shared" si="35"/>
        <v>0</v>
      </c>
      <c r="BA49" s="75">
        <f t="shared" si="35"/>
        <v>0</v>
      </c>
      <c r="BB49" s="75">
        <f t="shared" si="35"/>
        <v>0</v>
      </c>
      <c r="BC49" s="75">
        <f t="shared" si="35"/>
        <v>0</v>
      </c>
      <c r="BD49" s="75">
        <f t="shared" si="35"/>
        <v>0</v>
      </c>
      <c r="BE49" s="75">
        <f t="shared" si="35"/>
        <v>0</v>
      </c>
      <c r="BF49" s="75">
        <f t="shared" si="35"/>
        <v>0</v>
      </c>
      <c r="BG49" s="75">
        <f t="shared" si="35"/>
        <v>0</v>
      </c>
      <c r="BH49" s="75">
        <f t="shared" si="35"/>
        <v>0</v>
      </c>
      <c r="BI49" s="75">
        <f t="shared" si="35"/>
        <v>0</v>
      </c>
      <c r="BJ49" s="75">
        <f t="shared" si="35"/>
        <v>0</v>
      </c>
      <c r="BK49" s="75">
        <f t="shared" si="35"/>
        <v>0</v>
      </c>
      <c r="BL49" s="75">
        <f t="shared" si="35"/>
        <v>0</v>
      </c>
      <c r="BM49" s="75">
        <f t="shared" si="35"/>
        <v>0</v>
      </c>
      <c r="BN49" s="75">
        <f t="shared" si="35"/>
        <v>0</v>
      </c>
      <c r="BO49" s="75">
        <f t="shared" si="35"/>
        <v>0</v>
      </c>
      <c r="BP49" s="75">
        <f t="shared" si="35"/>
        <v>0</v>
      </c>
      <c r="BQ49" s="75">
        <f t="shared" si="35"/>
        <v>0</v>
      </c>
      <c r="BR49" s="75">
        <f t="shared" si="35"/>
        <v>0</v>
      </c>
      <c r="BS49" s="75">
        <f t="shared" si="35"/>
        <v>0</v>
      </c>
      <c r="BT49" s="75">
        <f t="shared" si="35"/>
        <v>0</v>
      </c>
      <c r="BU49" s="75">
        <f t="shared" si="35"/>
        <v>0</v>
      </c>
      <c r="BV49" s="75">
        <f t="shared" si="35"/>
        <v>0</v>
      </c>
      <c r="BW49" s="75">
        <f t="shared" si="35"/>
        <v>0</v>
      </c>
      <c r="BX49" s="75">
        <f t="shared" si="35"/>
        <v>0</v>
      </c>
      <c r="BY49" s="75">
        <f t="shared" si="35"/>
        <v>0</v>
      </c>
      <c r="BZ49" s="76">
        <f t="shared" si="35"/>
        <v>0</v>
      </c>
      <c r="CA49" s="74">
        <f>(S49*Conversions!J$14+AW49*Conversions!J$15)/Conversions!$B$9</f>
        <v>0</v>
      </c>
      <c r="CB49" s="75">
        <f>(T49*Conversions!K$14+AX49*Conversions!K$15)/Conversions!$B$9</f>
        <v>0</v>
      </c>
      <c r="CC49" s="75">
        <f>(U49*Conversions!L$14+AY49*Conversions!L$15)/Conversions!$B$9</f>
        <v>155.79342723004694</v>
      </c>
      <c r="CD49" s="75">
        <f>(V49*Conversions!M$14+AZ49*Conversions!M$15)/Conversions!$B$9</f>
        <v>154.64788732394368</v>
      </c>
      <c r="CE49" s="75">
        <f>(W49*Conversions!N$14+BA49*Conversions!N$15)/Conversions!$B$9</f>
        <v>153.50234741784038</v>
      </c>
      <c r="CF49" s="75">
        <f>(X49*Conversions!O$14+BB49*Conversions!O$15)/Conversions!$B$9</f>
        <v>150.29483568075116</v>
      </c>
      <c r="CG49" s="75">
        <f>(Y49*Conversions!P$14+BC49*Conversions!P$15)/Conversions!$B$9</f>
        <v>147.08732394366194</v>
      </c>
      <c r="CH49" s="75">
        <f>(Z49*Conversions!Q$14+BD49*Conversions!Q$15)/Conversions!$B$9</f>
        <v>143.87981220657272</v>
      </c>
      <c r="CI49" s="75">
        <f>(AA49*Conversions!R$14+BE49*Conversions!R$15)/Conversions!$B$9</f>
        <v>140.6723004694835</v>
      </c>
      <c r="CJ49" s="75">
        <f>(AB49*Conversions!S$14+BF49*Conversions!S$15)/Conversions!$B$9</f>
        <v>137.46478873239437</v>
      </c>
      <c r="CK49" s="75">
        <f>(AC49*Conversions!T$14+BG49*Conversions!T$15)/Conversions!$B$9</f>
        <v>132.88262910798122</v>
      </c>
      <c r="CL49" s="75">
        <f>(AD49*Conversions!U$14+BH49*Conversions!U$15)/Conversions!$B$9</f>
        <v>128.30046948356807</v>
      </c>
      <c r="CM49" s="75">
        <f>(AE49*Conversions!V$14+BI49*Conversions!V$15)/Conversions!$B$9</f>
        <v>123.71830985915491</v>
      </c>
      <c r="CN49" s="75">
        <f>(AF49*Conversions!W$14+BJ49*Conversions!W$15)/Conversions!$B$9</f>
        <v>119.13615023474178</v>
      </c>
      <c r="CO49" s="75">
        <f>(AG49*Conversions!X$14+BK49*Conversions!X$15)/Conversions!$B$9</f>
        <v>114.55399061032863</v>
      </c>
      <c r="CP49" s="75">
        <f>(AH49*Conversions!Y$14+BL49*Conversions!Y$15)/Conversions!$B$9</f>
        <v>109.97183098591546</v>
      </c>
      <c r="CQ49" s="75">
        <f>(AI49*Conversions!Z$14+BM49*Conversions!Z$15)/Conversions!$B$9</f>
        <v>105.38967136150231</v>
      </c>
      <c r="CR49" s="75">
        <f>(AJ49*Conversions!AA$14+BN49*Conversions!AA$15)/Conversions!$B$9</f>
        <v>100.80751173708916</v>
      </c>
      <c r="CS49" s="75">
        <f>(AK49*Conversions!AB$14+BO49*Conversions!AB$15)/Conversions!$B$9</f>
        <v>96.225352112676006</v>
      </c>
      <c r="CT49" s="75">
        <f>(AL49*Conversions!AC$14+BP49*Conversions!AC$15)/Conversions!$B$9</f>
        <v>91.643192488262855</v>
      </c>
      <c r="CU49" s="75">
        <f>(AM49*Conversions!AD$14+BQ49*Conversions!AD$15)/Conversions!$B$9</f>
        <v>87.061032863849704</v>
      </c>
      <c r="CV49" s="75">
        <f>(AN49*Conversions!AE$14+BR49*Conversions!AE$15)/Conversions!$B$9</f>
        <v>82.478873239436552</v>
      </c>
      <c r="CW49" s="75">
        <f>(AO49*Conversions!AF$14+BS49*Conversions!AF$15)/Conversions!$B$9</f>
        <v>77.896713615023401</v>
      </c>
      <c r="CX49" s="75">
        <f>(AP49*Conversions!AG$14+BT49*Conversions!AG$15)/Conversions!$B$9</f>
        <v>73.31455399061025</v>
      </c>
      <c r="CY49" s="75">
        <f>(AQ49*Conversions!AH$14+BU49*Conversions!AH$15)/Conversions!$B$9</f>
        <v>68.732394366197099</v>
      </c>
      <c r="CZ49" s="75">
        <f>(AR49*Conversions!AI$14+BV49*Conversions!AI$15)/Conversions!$B$9</f>
        <v>64.150234741783962</v>
      </c>
      <c r="DA49" s="75">
        <f>(AS49*Conversions!AJ$14+BW49*Conversions!AJ$15)/Conversions!$B$9</f>
        <v>59.568075117370803</v>
      </c>
      <c r="DB49" s="75">
        <f>(AT49*Conversions!AK$14+BX49*Conversions!AK$15)/Conversions!$B$9</f>
        <v>54.985915492957659</v>
      </c>
      <c r="DC49" s="75">
        <f>(AU49*Conversions!AL$14+BY49*Conversions!AL$15)/Conversions!$B$9</f>
        <v>50.403755868544515</v>
      </c>
      <c r="DD49" s="76">
        <f>(AV49*Conversions!AM$14+BZ49*Conversions!AM$15)/Conversions!$B$9</f>
        <v>45.821596244131449</v>
      </c>
    </row>
    <row r="50" spans="2:108" ht="15.95">
      <c r="B50" t="str">
        <f t="shared" si="7"/>
        <v>Yes</v>
      </c>
      <c r="C50" s="14" t="s">
        <v>241</v>
      </c>
      <c r="D50">
        <f t="shared" si="8"/>
        <v>2023</v>
      </c>
      <c r="E50" s="14">
        <v>10</v>
      </c>
      <c r="F50" s="14">
        <f t="shared" si="9"/>
        <v>2033</v>
      </c>
      <c r="G50" s="73">
        <v>24.8</v>
      </c>
      <c r="H50" s="73">
        <v>234</v>
      </c>
      <c r="I50" s="73">
        <v>582</v>
      </c>
      <c r="J50" s="73">
        <v>24.4</v>
      </c>
      <c r="K50" s="73">
        <v>8.5</v>
      </c>
      <c r="L50" s="73">
        <v>25.4</v>
      </c>
      <c r="M50" s="73">
        <v>70.7</v>
      </c>
      <c r="N50" s="73">
        <v>670</v>
      </c>
      <c r="O50" s="73">
        <v>1663</v>
      </c>
      <c r="P50" s="73">
        <v>70.8</v>
      </c>
      <c r="Q50" s="73">
        <v>26</v>
      </c>
      <c r="R50" s="73">
        <v>73.3</v>
      </c>
      <c r="S50" s="74">
        <f t="shared" si="10"/>
        <v>0</v>
      </c>
      <c r="T50" s="75">
        <f t="shared" ref="T50:AV50" si="36">IF(T20=0,0,_xlfn.MINIFS($S20:$AV20,$S20:$AV20,"&gt;0"))</f>
        <v>0</v>
      </c>
      <c r="U50" s="75">
        <f t="shared" si="36"/>
        <v>7855555.555555556</v>
      </c>
      <c r="V50" s="75">
        <f t="shared" si="36"/>
        <v>7855555.555555556</v>
      </c>
      <c r="W50" s="75">
        <f t="shared" si="36"/>
        <v>7855555.555555556</v>
      </c>
      <c r="X50" s="75">
        <f t="shared" si="36"/>
        <v>7855555.555555556</v>
      </c>
      <c r="Y50" s="75">
        <f t="shared" si="36"/>
        <v>7855555.555555556</v>
      </c>
      <c r="Z50" s="75">
        <f t="shared" si="36"/>
        <v>7855555.555555556</v>
      </c>
      <c r="AA50" s="75">
        <f t="shared" si="36"/>
        <v>7855555.555555556</v>
      </c>
      <c r="AB50" s="75">
        <f t="shared" si="36"/>
        <v>7855555.555555556</v>
      </c>
      <c r="AC50" s="75">
        <f t="shared" si="36"/>
        <v>7855555.555555556</v>
      </c>
      <c r="AD50" s="75">
        <f t="shared" si="36"/>
        <v>7855555.555555556</v>
      </c>
      <c r="AE50" s="75">
        <f t="shared" si="36"/>
        <v>7855555.555555556</v>
      </c>
      <c r="AF50" s="75">
        <f t="shared" si="36"/>
        <v>7855555.555555556</v>
      </c>
      <c r="AG50" s="75">
        <f t="shared" si="36"/>
        <v>7855555.555555556</v>
      </c>
      <c r="AH50" s="75">
        <f t="shared" si="36"/>
        <v>7855555.555555556</v>
      </c>
      <c r="AI50" s="75">
        <f t="shared" si="36"/>
        <v>7855555.555555556</v>
      </c>
      <c r="AJ50" s="75">
        <f t="shared" si="36"/>
        <v>7855555.555555556</v>
      </c>
      <c r="AK50" s="75">
        <f t="shared" si="36"/>
        <v>7855555.555555556</v>
      </c>
      <c r="AL50" s="75">
        <f t="shared" si="36"/>
        <v>7855555.555555556</v>
      </c>
      <c r="AM50" s="75">
        <f t="shared" si="36"/>
        <v>7855555.555555556</v>
      </c>
      <c r="AN50" s="75">
        <f t="shared" si="36"/>
        <v>7855555.555555556</v>
      </c>
      <c r="AO50" s="75">
        <f t="shared" si="36"/>
        <v>7855555.555555556</v>
      </c>
      <c r="AP50" s="75">
        <f t="shared" si="36"/>
        <v>7855555.555555556</v>
      </c>
      <c r="AQ50" s="75">
        <f t="shared" si="36"/>
        <v>7855555.555555556</v>
      </c>
      <c r="AR50" s="75">
        <f t="shared" si="36"/>
        <v>7855555.555555556</v>
      </c>
      <c r="AS50" s="75">
        <f t="shared" si="36"/>
        <v>7855555.555555556</v>
      </c>
      <c r="AT50" s="75">
        <f t="shared" si="36"/>
        <v>7855555.555555556</v>
      </c>
      <c r="AU50" s="75">
        <f t="shared" si="36"/>
        <v>7855555.555555556</v>
      </c>
      <c r="AV50" s="76">
        <f t="shared" si="36"/>
        <v>7855555.555555556</v>
      </c>
      <c r="AW50" s="74">
        <f t="shared" si="12"/>
        <v>0</v>
      </c>
      <c r="AX50" s="75">
        <f t="shared" ref="AX50:BZ50" si="37">IF(AX20=0,0,_xlfn.MINIFS($AW20:$BZ20,$S20:$AV20,"&gt;0"))</f>
        <v>0</v>
      </c>
      <c r="AY50" s="75">
        <f t="shared" si="37"/>
        <v>74444.444444444438</v>
      </c>
      <c r="AZ50" s="75">
        <f t="shared" si="37"/>
        <v>74444.444444444438</v>
      </c>
      <c r="BA50" s="75">
        <f t="shared" si="37"/>
        <v>74444.444444444438</v>
      </c>
      <c r="BB50" s="75">
        <f t="shared" si="37"/>
        <v>74444.444444444438</v>
      </c>
      <c r="BC50" s="75">
        <f t="shared" si="37"/>
        <v>74444.444444444438</v>
      </c>
      <c r="BD50" s="75">
        <f t="shared" si="37"/>
        <v>74444.444444444438</v>
      </c>
      <c r="BE50" s="75">
        <f t="shared" si="37"/>
        <v>74444.444444444438</v>
      </c>
      <c r="BF50" s="75">
        <f t="shared" si="37"/>
        <v>74444.444444444438</v>
      </c>
      <c r="BG50" s="75">
        <f t="shared" si="37"/>
        <v>74444.444444444438</v>
      </c>
      <c r="BH50" s="75">
        <f t="shared" si="37"/>
        <v>74444.444444444438</v>
      </c>
      <c r="BI50" s="75">
        <f t="shared" si="37"/>
        <v>74444.444444444438</v>
      </c>
      <c r="BJ50" s="75">
        <f t="shared" si="37"/>
        <v>74444.444444444438</v>
      </c>
      <c r="BK50" s="75">
        <f t="shared" si="37"/>
        <v>74444.444444444438</v>
      </c>
      <c r="BL50" s="75">
        <f t="shared" si="37"/>
        <v>74444.444444444438</v>
      </c>
      <c r="BM50" s="75">
        <f t="shared" si="37"/>
        <v>74444.444444444438</v>
      </c>
      <c r="BN50" s="75">
        <f t="shared" si="37"/>
        <v>74444.444444444438</v>
      </c>
      <c r="BO50" s="75">
        <f t="shared" si="37"/>
        <v>74444.444444444438</v>
      </c>
      <c r="BP50" s="75">
        <f t="shared" si="37"/>
        <v>74444.444444444438</v>
      </c>
      <c r="BQ50" s="75">
        <f t="shared" si="37"/>
        <v>74444.444444444438</v>
      </c>
      <c r="BR50" s="75">
        <f t="shared" si="37"/>
        <v>74444.444444444438</v>
      </c>
      <c r="BS50" s="75">
        <f t="shared" si="37"/>
        <v>74444.444444444438</v>
      </c>
      <c r="BT50" s="75">
        <f t="shared" si="37"/>
        <v>74444.444444444438</v>
      </c>
      <c r="BU50" s="75">
        <f t="shared" si="37"/>
        <v>74444.444444444438</v>
      </c>
      <c r="BV50" s="75">
        <f t="shared" si="37"/>
        <v>74444.444444444438</v>
      </c>
      <c r="BW50" s="75">
        <f t="shared" si="37"/>
        <v>74444.444444444438</v>
      </c>
      <c r="BX50" s="75">
        <f t="shared" si="37"/>
        <v>74444.444444444438</v>
      </c>
      <c r="BY50" s="75">
        <f t="shared" si="37"/>
        <v>74444.444444444438</v>
      </c>
      <c r="BZ50" s="76">
        <f t="shared" si="37"/>
        <v>74444.444444444438</v>
      </c>
      <c r="CA50" s="74">
        <f>(S50*Conversions!J$14+AW50*Conversions!J$15)/Conversions!$B$9</f>
        <v>0</v>
      </c>
      <c r="CB50" s="75">
        <f>(T50*Conversions!K$14+AX50*Conversions!K$15)/Conversions!$B$9</f>
        <v>0</v>
      </c>
      <c r="CC50" s="75">
        <f>(U50*Conversions!L$14+AY50*Conversions!L$15)/Conversions!$B$9</f>
        <v>8944.4147104851345</v>
      </c>
      <c r="CD50" s="75">
        <f>(V50*Conversions!M$14+AZ50*Conversions!M$15)/Conversions!$B$9</f>
        <v>8910.6690140845076</v>
      </c>
      <c r="CE50" s="75">
        <f>(W50*Conversions!N$14+BA50*Conversions!N$15)/Conversions!$B$9</f>
        <v>8876.9233176838807</v>
      </c>
      <c r="CF50" s="75">
        <f>(X50*Conversions!O$14+BB50*Conversions!O$15)/Conversions!$B$9</f>
        <v>8782.4353677621275</v>
      </c>
      <c r="CG50" s="75">
        <f>(Y50*Conversions!P$14+BC50*Conversions!P$15)/Conversions!$B$9</f>
        <v>8687.9474178403743</v>
      </c>
      <c r="CH50" s="75">
        <f>(Z50*Conversions!Q$14+BD50*Conversions!Q$15)/Conversions!$B$9</f>
        <v>8593.4594679186212</v>
      </c>
      <c r="CI50" s="75">
        <f>(AA50*Conversions!R$14+BE50*Conversions!R$15)/Conversions!$B$9</f>
        <v>8498.971517996868</v>
      </c>
      <c r="CJ50" s="75">
        <f>(AB50*Conversions!S$14+BF50*Conversions!S$15)/Conversions!$B$9</f>
        <v>8404.4835680751166</v>
      </c>
      <c r="CK50" s="75">
        <f>(AC50*Conversions!T$14+BG50*Conversions!T$15)/Conversions!$B$9</f>
        <v>8269.5007824726126</v>
      </c>
      <c r="CL50" s="75">
        <f>(AD50*Conversions!U$14+BH50*Conversions!U$15)/Conversions!$B$9</f>
        <v>8134.5179968701095</v>
      </c>
      <c r="CM50" s="75">
        <f>(AE50*Conversions!V$14+BI50*Conversions!V$15)/Conversions!$B$9</f>
        <v>7999.5352112676055</v>
      </c>
      <c r="CN50" s="75">
        <f>(AF50*Conversions!W$14+BJ50*Conversions!W$15)/Conversions!$B$9</f>
        <v>7864.5524256651006</v>
      </c>
      <c r="CO50" s="75">
        <f>(AG50*Conversions!X$14+BK50*Conversions!X$15)/Conversions!$B$9</f>
        <v>7729.5696400625966</v>
      </c>
      <c r="CP50" s="75">
        <f>(AH50*Conversions!Y$14+BL50*Conversions!Y$15)/Conversions!$B$9</f>
        <v>7594.5868544600926</v>
      </c>
      <c r="CQ50" s="75">
        <f>(AI50*Conversions!Z$14+BM50*Conversions!Z$15)/Conversions!$B$9</f>
        <v>7459.6040688575886</v>
      </c>
      <c r="CR50" s="75">
        <f>(AJ50*Conversions!AA$14+BN50*Conversions!AA$15)/Conversions!$B$9</f>
        <v>7324.6212832550855</v>
      </c>
      <c r="CS50" s="75">
        <f>(AK50*Conversions!AB$14+BO50*Conversions!AB$15)/Conversions!$B$9</f>
        <v>7189.6384976525806</v>
      </c>
      <c r="CT50" s="75">
        <f>(AL50*Conversions!AC$14+BP50*Conversions!AC$15)/Conversions!$B$9</f>
        <v>7054.6557120500765</v>
      </c>
      <c r="CU50" s="75">
        <f>(AM50*Conversions!AD$14+BQ50*Conversions!AD$15)/Conversions!$B$9</f>
        <v>6919.6729264475725</v>
      </c>
      <c r="CV50" s="75">
        <f>(AN50*Conversions!AE$14+BR50*Conversions!AE$15)/Conversions!$B$9</f>
        <v>6784.6901408450676</v>
      </c>
      <c r="CW50" s="75">
        <f>(AO50*Conversions!AF$14+BS50*Conversions!AF$15)/Conversions!$B$9</f>
        <v>6649.7073552425645</v>
      </c>
      <c r="CX50" s="75">
        <f>(AP50*Conversions!AG$14+BT50*Conversions!AG$15)/Conversions!$B$9</f>
        <v>6514.7245696400596</v>
      </c>
      <c r="CY50" s="75">
        <f>(AQ50*Conversions!AH$14+BU50*Conversions!AH$15)/Conversions!$B$9</f>
        <v>6379.7417840375565</v>
      </c>
      <c r="CZ50" s="75">
        <f>(AR50*Conversions!AI$14+BV50*Conversions!AI$15)/Conversions!$B$9</f>
        <v>6244.7589984350525</v>
      </c>
      <c r="DA50" s="75">
        <f>(AS50*Conversions!AJ$14+BW50*Conversions!AJ$15)/Conversions!$B$9</f>
        <v>6109.7762128325485</v>
      </c>
      <c r="DB50" s="75">
        <f>(AT50*Conversions!AK$14+BX50*Conversions!AK$15)/Conversions!$B$9</f>
        <v>5974.7934272300445</v>
      </c>
      <c r="DC50" s="75">
        <f>(AU50*Conversions!AL$14+BY50*Conversions!AL$15)/Conversions!$B$9</f>
        <v>5839.8106416275405</v>
      </c>
      <c r="DD50" s="76">
        <f>(AV50*Conversions!AM$14+BZ50*Conversions!AM$15)/Conversions!$B$9</f>
        <v>5704.8278560250392</v>
      </c>
    </row>
    <row r="51" spans="2:108" ht="15.95">
      <c r="B51" t="str">
        <f t="shared" si="7"/>
        <v>Yes</v>
      </c>
      <c r="C51" s="14" t="s">
        <v>242</v>
      </c>
      <c r="D51">
        <f t="shared" si="8"/>
        <v>2023</v>
      </c>
      <c r="E51" s="14">
        <v>10</v>
      </c>
      <c r="F51" s="14">
        <f t="shared" si="9"/>
        <v>2033</v>
      </c>
      <c r="G51" s="73">
        <v>0</v>
      </c>
      <c r="H51" s="73">
        <v>0</v>
      </c>
      <c r="I51" s="73">
        <v>326</v>
      </c>
      <c r="J51" s="73">
        <v>0</v>
      </c>
      <c r="K51" s="73">
        <v>0</v>
      </c>
      <c r="L51" s="73">
        <v>0</v>
      </c>
      <c r="M51" s="73">
        <v>0</v>
      </c>
      <c r="N51" s="73">
        <v>0</v>
      </c>
      <c r="O51" s="73">
        <v>930</v>
      </c>
      <c r="P51" s="73">
        <v>0</v>
      </c>
      <c r="Q51" s="73">
        <v>0</v>
      </c>
      <c r="R51" s="73">
        <v>0</v>
      </c>
      <c r="S51" s="74">
        <f t="shared" si="10"/>
        <v>0</v>
      </c>
      <c r="T51" s="75">
        <f t="shared" ref="T51:AV51" si="38">IF(T21=0,0,_xlfn.MINIFS($S21:$AV21,$S21:$AV21,"&gt;0"))</f>
        <v>0</v>
      </c>
      <c r="U51" s="75">
        <f t="shared" si="38"/>
        <v>0</v>
      </c>
      <c r="V51" s="75">
        <f t="shared" si="38"/>
        <v>0</v>
      </c>
      <c r="W51" s="75">
        <f t="shared" si="38"/>
        <v>0</v>
      </c>
      <c r="X51" s="75">
        <f t="shared" si="38"/>
        <v>0</v>
      </c>
      <c r="Y51" s="75">
        <f t="shared" si="38"/>
        <v>0</v>
      </c>
      <c r="Z51" s="75">
        <f t="shared" si="38"/>
        <v>0</v>
      </c>
      <c r="AA51" s="75">
        <f t="shared" si="38"/>
        <v>0</v>
      </c>
      <c r="AB51" s="75">
        <f t="shared" si="38"/>
        <v>0</v>
      </c>
      <c r="AC51" s="75">
        <f t="shared" si="38"/>
        <v>0</v>
      </c>
      <c r="AD51" s="75">
        <f t="shared" si="38"/>
        <v>0</v>
      </c>
      <c r="AE51" s="75">
        <f t="shared" si="38"/>
        <v>0</v>
      </c>
      <c r="AF51" s="75">
        <f t="shared" si="38"/>
        <v>0</v>
      </c>
      <c r="AG51" s="75">
        <f t="shared" si="38"/>
        <v>0</v>
      </c>
      <c r="AH51" s="75">
        <f t="shared" si="38"/>
        <v>0</v>
      </c>
      <c r="AI51" s="75">
        <f t="shared" si="38"/>
        <v>0</v>
      </c>
      <c r="AJ51" s="75">
        <f t="shared" si="38"/>
        <v>0</v>
      </c>
      <c r="AK51" s="75">
        <f t="shared" si="38"/>
        <v>0</v>
      </c>
      <c r="AL51" s="75">
        <f t="shared" si="38"/>
        <v>0</v>
      </c>
      <c r="AM51" s="75">
        <f t="shared" si="38"/>
        <v>0</v>
      </c>
      <c r="AN51" s="75">
        <f t="shared" si="38"/>
        <v>0</v>
      </c>
      <c r="AO51" s="75">
        <f t="shared" si="38"/>
        <v>0</v>
      </c>
      <c r="AP51" s="75">
        <f t="shared" si="38"/>
        <v>0</v>
      </c>
      <c r="AQ51" s="75">
        <f t="shared" si="38"/>
        <v>0</v>
      </c>
      <c r="AR51" s="75">
        <f t="shared" si="38"/>
        <v>0</v>
      </c>
      <c r="AS51" s="75">
        <f t="shared" si="38"/>
        <v>0</v>
      </c>
      <c r="AT51" s="75">
        <f t="shared" si="38"/>
        <v>0</v>
      </c>
      <c r="AU51" s="75">
        <f t="shared" si="38"/>
        <v>0</v>
      </c>
      <c r="AV51" s="76">
        <f t="shared" si="38"/>
        <v>0</v>
      </c>
      <c r="AW51" s="74">
        <f t="shared" si="12"/>
        <v>0</v>
      </c>
      <c r="AX51" s="75">
        <f t="shared" ref="AX51:BZ51" si="39">IF(AX21=0,0,_xlfn.MINIFS($AW21:$BZ21,$S21:$AV21,"&gt;0"))</f>
        <v>0</v>
      </c>
      <c r="AY51" s="75">
        <f t="shared" si="39"/>
        <v>0</v>
      </c>
      <c r="AZ51" s="75">
        <f t="shared" si="39"/>
        <v>0</v>
      </c>
      <c r="BA51" s="75">
        <f t="shared" si="39"/>
        <v>0</v>
      </c>
      <c r="BB51" s="75">
        <f t="shared" si="39"/>
        <v>0</v>
      </c>
      <c r="BC51" s="75">
        <f t="shared" si="39"/>
        <v>0</v>
      </c>
      <c r="BD51" s="75">
        <f t="shared" si="39"/>
        <v>0</v>
      </c>
      <c r="BE51" s="75">
        <f t="shared" si="39"/>
        <v>0</v>
      </c>
      <c r="BF51" s="75">
        <f t="shared" si="39"/>
        <v>0</v>
      </c>
      <c r="BG51" s="75">
        <f t="shared" si="39"/>
        <v>0</v>
      </c>
      <c r="BH51" s="75">
        <f t="shared" si="39"/>
        <v>0</v>
      </c>
      <c r="BI51" s="75">
        <f t="shared" si="39"/>
        <v>0</v>
      </c>
      <c r="BJ51" s="75">
        <f t="shared" si="39"/>
        <v>0</v>
      </c>
      <c r="BK51" s="75">
        <f t="shared" si="39"/>
        <v>0</v>
      </c>
      <c r="BL51" s="75">
        <f t="shared" si="39"/>
        <v>0</v>
      </c>
      <c r="BM51" s="75">
        <f t="shared" si="39"/>
        <v>0</v>
      </c>
      <c r="BN51" s="75">
        <f t="shared" si="39"/>
        <v>0</v>
      </c>
      <c r="BO51" s="75">
        <f t="shared" si="39"/>
        <v>0</v>
      </c>
      <c r="BP51" s="75">
        <f t="shared" si="39"/>
        <v>0</v>
      </c>
      <c r="BQ51" s="75">
        <f t="shared" si="39"/>
        <v>0</v>
      </c>
      <c r="BR51" s="75">
        <f t="shared" si="39"/>
        <v>0</v>
      </c>
      <c r="BS51" s="75">
        <f t="shared" si="39"/>
        <v>0</v>
      </c>
      <c r="BT51" s="75">
        <f t="shared" si="39"/>
        <v>0</v>
      </c>
      <c r="BU51" s="75">
        <f t="shared" si="39"/>
        <v>0</v>
      </c>
      <c r="BV51" s="75">
        <f t="shared" si="39"/>
        <v>0</v>
      </c>
      <c r="BW51" s="75">
        <f t="shared" si="39"/>
        <v>0</v>
      </c>
      <c r="BX51" s="75">
        <f t="shared" si="39"/>
        <v>0</v>
      </c>
      <c r="BY51" s="75">
        <f t="shared" si="39"/>
        <v>0</v>
      </c>
      <c r="BZ51" s="76">
        <f t="shared" si="39"/>
        <v>0</v>
      </c>
      <c r="CA51" s="74">
        <f>(S51*Conversions!J$14+AW51*Conversions!J$15)/Conversions!$B$9</f>
        <v>0</v>
      </c>
      <c r="CB51" s="75">
        <f>(T51*Conversions!K$14+AX51*Conversions!K$15)/Conversions!$B$9</f>
        <v>0</v>
      </c>
      <c r="CC51" s="75">
        <f>(U51*Conversions!L$14+AY51*Conversions!L$15)/Conversions!$B$9</f>
        <v>0</v>
      </c>
      <c r="CD51" s="75">
        <f>(V51*Conversions!M$14+AZ51*Conversions!M$15)/Conversions!$B$9</f>
        <v>0</v>
      </c>
      <c r="CE51" s="75">
        <f>(W51*Conversions!N$14+BA51*Conversions!N$15)/Conversions!$B$9</f>
        <v>0</v>
      </c>
      <c r="CF51" s="75">
        <f>(X51*Conversions!O$14+BB51*Conversions!O$15)/Conversions!$B$9</f>
        <v>0</v>
      </c>
      <c r="CG51" s="75">
        <f>(Y51*Conversions!P$14+BC51*Conversions!P$15)/Conversions!$B$9</f>
        <v>0</v>
      </c>
      <c r="CH51" s="75">
        <f>(Z51*Conversions!Q$14+BD51*Conversions!Q$15)/Conversions!$B$9</f>
        <v>0</v>
      </c>
      <c r="CI51" s="75">
        <f>(AA51*Conversions!R$14+BE51*Conversions!R$15)/Conversions!$B$9</f>
        <v>0</v>
      </c>
      <c r="CJ51" s="75">
        <f>(AB51*Conversions!S$14+BF51*Conversions!S$15)/Conversions!$B$9</f>
        <v>0</v>
      </c>
      <c r="CK51" s="75">
        <f>(AC51*Conversions!T$14+BG51*Conversions!T$15)/Conversions!$B$9</f>
        <v>0</v>
      </c>
      <c r="CL51" s="75">
        <f>(AD51*Conversions!U$14+BH51*Conversions!U$15)/Conversions!$B$9</f>
        <v>0</v>
      </c>
      <c r="CM51" s="75">
        <f>(AE51*Conversions!V$14+BI51*Conversions!V$15)/Conversions!$B$9</f>
        <v>0</v>
      </c>
      <c r="CN51" s="75">
        <f>(AF51*Conversions!W$14+BJ51*Conversions!W$15)/Conversions!$B$9</f>
        <v>0</v>
      </c>
      <c r="CO51" s="75">
        <f>(AG51*Conversions!X$14+BK51*Conversions!X$15)/Conversions!$B$9</f>
        <v>0</v>
      </c>
      <c r="CP51" s="75">
        <f>(AH51*Conversions!Y$14+BL51*Conversions!Y$15)/Conversions!$B$9</f>
        <v>0</v>
      </c>
      <c r="CQ51" s="75">
        <f>(AI51*Conversions!Z$14+BM51*Conversions!Z$15)/Conversions!$B$9</f>
        <v>0</v>
      </c>
      <c r="CR51" s="75">
        <f>(AJ51*Conversions!AA$14+BN51*Conversions!AA$15)/Conversions!$B$9</f>
        <v>0</v>
      </c>
      <c r="CS51" s="75">
        <f>(AK51*Conversions!AB$14+BO51*Conversions!AB$15)/Conversions!$B$9</f>
        <v>0</v>
      </c>
      <c r="CT51" s="75">
        <f>(AL51*Conversions!AC$14+BP51*Conversions!AC$15)/Conversions!$B$9</f>
        <v>0</v>
      </c>
      <c r="CU51" s="75">
        <f>(AM51*Conversions!AD$14+BQ51*Conversions!AD$15)/Conversions!$B$9</f>
        <v>0</v>
      </c>
      <c r="CV51" s="75">
        <f>(AN51*Conversions!AE$14+BR51*Conversions!AE$15)/Conversions!$B$9</f>
        <v>0</v>
      </c>
      <c r="CW51" s="75">
        <f>(AO51*Conversions!AF$14+BS51*Conversions!AF$15)/Conversions!$B$9</f>
        <v>0</v>
      </c>
      <c r="CX51" s="75">
        <f>(AP51*Conversions!AG$14+BT51*Conversions!AG$15)/Conversions!$B$9</f>
        <v>0</v>
      </c>
      <c r="CY51" s="75">
        <f>(AQ51*Conversions!AH$14+BU51*Conversions!AH$15)/Conversions!$B$9</f>
        <v>0</v>
      </c>
      <c r="CZ51" s="75">
        <f>(AR51*Conversions!AI$14+BV51*Conversions!AI$15)/Conversions!$B$9</f>
        <v>0</v>
      </c>
      <c r="DA51" s="75">
        <f>(AS51*Conversions!AJ$14+BW51*Conversions!AJ$15)/Conversions!$B$9</f>
        <v>0</v>
      </c>
      <c r="DB51" s="75">
        <f>(AT51*Conversions!AK$14+BX51*Conversions!AK$15)/Conversions!$B$9</f>
        <v>0</v>
      </c>
      <c r="DC51" s="75">
        <f>(AU51*Conversions!AL$14+BY51*Conversions!AL$15)/Conversions!$B$9</f>
        <v>0</v>
      </c>
      <c r="DD51" s="76">
        <f>(AV51*Conversions!AM$14+BZ51*Conversions!AM$15)/Conversions!$B$9</f>
        <v>0</v>
      </c>
    </row>
    <row r="52" spans="2:108" ht="15.95">
      <c r="B52" t="str">
        <f t="shared" si="7"/>
        <v>No</v>
      </c>
      <c r="C52" s="14" t="s">
        <v>243</v>
      </c>
      <c r="D52">
        <f t="shared" si="8"/>
        <v>2023</v>
      </c>
      <c r="E52" s="14" t="s">
        <v>237</v>
      </c>
      <c r="F52" s="14" t="e">
        <f t="shared" si="9"/>
        <v>#VALUE!</v>
      </c>
      <c r="G52" s="73" t="s">
        <v>237</v>
      </c>
      <c r="H52" s="73" t="s">
        <v>237</v>
      </c>
      <c r="I52" s="73" t="s">
        <v>237</v>
      </c>
      <c r="J52" s="73" t="s">
        <v>237</v>
      </c>
      <c r="K52" s="73" t="s">
        <v>237</v>
      </c>
      <c r="L52" s="73" t="s">
        <v>237</v>
      </c>
      <c r="M52" s="73" t="s">
        <v>237</v>
      </c>
      <c r="N52" s="73" t="s">
        <v>237</v>
      </c>
      <c r="O52" s="73" t="s">
        <v>237</v>
      </c>
      <c r="P52" s="73" t="s">
        <v>237</v>
      </c>
      <c r="Q52" s="73" t="s">
        <v>237</v>
      </c>
      <c r="R52" s="73" t="s">
        <v>237</v>
      </c>
      <c r="S52" s="74">
        <f t="shared" si="10"/>
        <v>0</v>
      </c>
      <c r="T52" s="75">
        <f t="shared" ref="T52:AV52" si="40">IF(T22=0,0,_xlfn.MINIFS($S22:$AV22,$S22:$AV22,"&gt;0"))</f>
        <v>0</v>
      </c>
      <c r="U52" s="75">
        <f t="shared" si="40"/>
        <v>0</v>
      </c>
      <c r="V52" s="75">
        <f t="shared" si="40"/>
        <v>0</v>
      </c>
      <c r="W52" s="75">
        <f t="shared" si="40"/>
        <v>0</v>
      </c>
      <c r="X52" s="75">
        <f t="shared" si="40"/>
        <v>0</v>
      </c>
      <c r="Y52" s="75">
        <f t="shared" si="40"/>
        <v>0</v>
      </c>
      <c r="Z52" s="75">
        <f t="shared" si="40"/>
        <v>0</v>
      </c>
      <c r="AA52" s="75">
        <f t="shared" si="40"/>
        <v>0</v>
      </c>
      <c r="AB52" s="75">
        <f t="shared" si="40"/>
        <v>0</v>
      </c>
      <c r="AC52" s="75">
        <f t="shared" si="40"/>
        <v>0</v>
      </c>
      <c r="AD52" s="75">
        <f t="shared" si="40"/>
        <v>0</v>
      </c>
      <c r="AE52" s="75">
        <f t="shared" si="40"/>
        <v>0</v>
      </c>
      <c r="AF52" s="75">
        <f t="shared" si="40"/>
        <v>0</v>
      </c>
      <c r="AG52" s="75">
        <f t="shared" si="40"/>
        <v>0</v>
      </c>
      <c r="AH52" s="75">
        <f t="shared" si="40"/>
        <v>0</v>
      </c>
      <c r="AI52" s="75">
        <f t="shared" si="40"/>
        <v>0</v>
      </c>
      <c r="AJ52" s="75">
        <f t="shared" si="40"/>
        <v>0</v>
      </c>
      <c r="AK52" s="75">
        <f t="shared" si="40"/>
        <v>0</v>
      </c>
      <c r="AL52" s="75">
        <f t="shared" si="40"/>
        <v>0</v>
      </c>
      <c r="AM52" s="75">
        <f t="shared" si="40"/>
        <v>0</v>
      </c>
      <c r="AN52" s="75">
        <f t="shared" si="40"/>
        <v>0</v>
      </c>
      <c r="AO52" s="75">
        <f t="shared" si="40"/>
        <v>0</v>
      </c>
      <c r="AP52" s="75">
        <f t="shared" si="40"/>
        <v>0</v>
      </c>
      <c r="AQ52" s="75">
        <f t="shared" si="40"/>
        <v>0</v>
      </c>
      <c r="AR52" s="75">
        <f t="shared" si="40"/>
        <v>0</v>
      </c>
      <c r="AS52" s="75">
        <f t="shared" si="40"/>
        <v>0</v>
      </c>
      <c r="AT52" s="75">
        <f t="shared" si="40"/>
        <v>0</v>
      </c>
      <c r="AU52" s="75">
        <f t="shared" si="40"/>
        <v>0</v>
      </c>
      <c r="AV52" s="76">
        <f t="shared" si="40"/>
        <v>0</v>
      </c>
      <c r="AW52" s="74">
        <f t="shared" si="12"/>
        <v>0</v>
      </c>
      <c r="AX52" s="75">
        <f t="shared" ref="AX52:BZ52" si="41">IF(AX22=0,0,_xlfn.MINIFS($AW22:$BZ22,$S22:$AV22,"&gt;0"))</f>
        <v>0</v>
      </c>
      <c r="AY52" s="75">
        <f t="shared" si="41"/>
        <v>0</v>
      </c>
      <c r="AZ52" s="75">
        <f t="shared" si="41"/>
        <v>0</v>
      </c>
      <c r="BA52" s="75">
        <f t="shared" si="41"/>
        <v>0</v>
      </c>
      <c r="BB52" s="75">
        <f t="shared" si="41"/>
        <v>0</v>
      </c>
      <c r="BC52" s="75">
        <f t="shared" si="41"/>
        <v>0</v>
      </c>
      <c r="BD52" s="75">
        <f t="shared" si="41"/>
        <v>0</v>
      </c>
      <c r="BE52" s="75">
        <f t="shared" si="41"/>
        <v>0</v>
      </c>
      <c r="BF52" s="75">
        <f t="shared" si="41"/>
        <v>0</v>
      </c>
      <c r="BG52" s="75">
        <f t="shared" si="41"/>
        <v>0</v>
      </c>
      <c r="BH52" s="75">
        <f t="shared" si="41"/>
        <v>0</v>
      </c>
      <c r="BI52" s="75">
        <f t="shared" si="41"/>
        <v>0</v>
      </c>
      <c r="BJ52" s="75">
        <f t="shared" si="41"/>
        <v>0</v>
      </c>
      <c r="BK52" s="75">
        <f t="shared" si="41"/>
        <v>0</v>
      </c>
      <c r="BL52" s="75">
        <f t="shared" si="41"/>
        <v>0</v>
      </c>
      <c r="BM52" s="75">
        <f t="shared" si="41"/>
        <v>0</v>
      </c>
      <c r="BN52" s="75">
        <f t="shared" si="41"/>
        <v>0</v>
      </c>
      <c r="BO52" s="75">
        <f t="shared" si="41"/>
        <v>0</v>
      </c>
      <c r="BP52" s="75">
        <f t="shared" si="41"/>
        <v>0</v>
      </c>
      <c r="BQ52" s="75">
        <f t="shared" si="41"/>
        <v>0</v>
      </c>
      <c r="BR52" s="75">
        <f t="shared" si="41"/>
        <v>0</v>
      </c>
      <c r="BS52" s="75">
        <f t="shared" si="41"/>
        <v>0</v>
      </c>
      <c r="BT52" s="75">
        <f t="shared" si="41"/>
        <v>0</v>
      </c>
      <c r="BU52" s="75">
        <f t="shared" si="41"/>
        <v>0</v>
      </c>
      <c r="BV52" s="75">
        <f t="shared" si="41"/>
        <v>0</v>
      </c>
      <c r="BW52" s="75">
        <f t="shared" si="41"/>
        <v>0</v>
      </c>
      <c r="BX52" s="75">
        <f t="shared" si="41"/>
        <v>0</v>
      </c>
      <c r="BY52" s="75">
        <f t="shared" si="41"/>
        <v>0</v>
      </c>
      <c r="BZ52" s="76">
        <f t="shared" si="41"/>
        <v>0</v>
      </c>
      <c r="CA52" s="74">
        <f>(S52*Conversions!J$14+AW52*Conversions!J$15)/Conversions!$B$9</f>
        <v>0</v>
      </c>
      <c r="CB52" s="75">
        <f>(T52*Conversions!K$14+AX52*Conversions!K$15)/Conversions!$B$9</f>
        <v>0</v>
      </c>
      <c r="CC52" s="75">
        <f>(U52*Conversions!L$14+AY52*Conversions!L$15)/Conversions!$B$9</f>
        <v>0</v>
      </c>
      <c r="CD52" s="75">
        <f>(V52*Conversions!M$14+AZ52*Conversions!M$15)/Conversions!$B$9</f>
        <v>0</v>
      </c>
      <c r="CE52" s="75">
        <f>(W52*Conversions!N$14+BA52*Conversions!N$15)/Conversions!$B$9</f>
        <v>0</v>
      </c>
      <c r="CF52" s="75">
        <f>(X52*Conversions!O$14+BB52*Conversions!O$15)/Conversions!$B$9</f>
        <v>0</v>
      </c>
      <c r="CG52" s="75">
        <f>(Y52*Conversions!P$14+BC52*Conversions!P$15)/Conversions!$B$9</f>
        <v>0</v>
      </c>
      <c r="CH52" s="75">
        <f>(Z52*Conversions!Q$14+BD52*Conversions!Q$15)/Conversions!$B$9</f>
        <v>0</v>
      </c>
      <c r="CI52" s="75">
        <f>(AA52*Conversions!R$14+BE52*Conversions!R$15)/Conversions!$B$9</f>
        <v>0</v>
      </c>
      <c r="CJ52" s="75">
        <f>(AB52*Conversions!S$14+BF52*Conversions!S$15)/Conversions!$B$9</f>
        <v>0</v>
      </c>
      <c r="CK52" s="75">
        <f>(AC52*Conversions!T$14+BG52*Conversions!T$15)/Conversions!$B$9</f>
        <v>0</v>
      </c>
      <c r="CL52" s="75">
        <f>(AD52*Conversions!U$14+BH52*Conversions!U$15)/Conversions!$B$9</f>
        <v>0</v>
      </c>
      <c r="CM52" s="75">
        <f>(AE52*Conversions!V$14+BI52*Conversions!V$15)/Conversions!$B$9</f>
        <v>0</v>
      </c>
      <c r="CN52" s="75">
        <f>(AF52*Conversions!W$14+BJ52*Conversions!W$15)/Conversions!$B$9</f>
        <v>0</v>
      </c>
      <c r="CO52" s="75">
        <f>(AG52*Conversions!X$14+BK52*Conversions!X$15)/Conversions!$B$9</f>
        <v>0</v>
      </c>
      <c r="CP52" s="75">
        <f>(AH52*Conversions!Y$14+BL52*Conversions!Y$15)/Conversions!$B$9</f>
        <v>0</v>
      </c>
      <c r="CQ52" s="75">
        <f>(AI52*Conversions!Z$14+BM52*Conversions!Z$15)/Conversions!$B$9</f>
        <v>0</v>
      </c>
      <c r="CR52" s="75">
        <f>(AJ52*Conversions!AA$14+BN52*Conversions!AA$15)/Conversions!$B$9</f>
        <v>0</v>
      </c>
      <c r="CS52" s="75">
        <f>(AK52*Conversions!AB$14+BO52*Conversions!AB$15)/Conversions!$B$9</f>
        <v>0</v>
      </c>
      <c r="CT52" s="75">
        <f>(AL52*Conversions!AC$14+BP52*Conversions!AC$15)/Conversions!$B$9</f>
        <v>0</v>
      </c>
      <c r="CU52" s="75">
        <f>(AM52*Conversions!AD$14+BQ52*Conversions!AD$15)/Conversions!$B$9</f>
        <v>0</v>
      </c>
      <c r="CV52" s="75">
        <f>(AN52*Conversions!AE$14+BR52*Conversions!AE$15)/Conversions!$B$9</f>
        <v>0</v>
      </c>
      <c r="CW52" s="75">
        <f>(AO52*Conversions!AF$14+BS52*Conversions!AF$15)/Conversions!$B$9</f>
        <v>0</v>
      </c>
      <c r="CX52" s="75">
        <f>(AP52*Conversions!AG$14+BT52*Conversions!AG$15)/Conversions!$B$9</f>
        <v>0</v>
      </c>
      <c r="CY52" s="75">
        <f>(AQ52*Conversions!AH$14+BU52*Conversions!AH$15)/Conversions!$B$9</f>
        <v>0</v>
      </c>
      <c r="CZ52" s="75">
        <f>(AR52*Conversions!AI$14+BV52*Conversions!AI$15)/Conversions!$B$9</f>
        <v>0</v>
      </c>
      <c r="DA52" s="75">
        <f>(AS52*Conversions!AJ$14+BW52*Conversions!AJ$15)/Conversions!$B$9</f>
        <v>0</v>
      </c>
      <c r="DB52" s="75">
        <f>(AT52*Conversions!AK$14+BX52*Conversions!AK$15)/Conversions!$B$9</f>
        <v>0</v>
      </c>
      <c r="DC52" s="75">
        <f>(AU52*Conversions!AL$14+BY52*Conversions!AL$15)/Conversions!$B$9</f>
        <v>0</v>
      </c>
      <c r="DD52" s="76">
        <f>(AV52*Conversions!AM$14+BZ52*Conversions!AM$15)/Conversions!$B$9</f>
        <v>0</v>
      </c>
    </row>
    <row r="53" spans="2:108" ht="15.95">
      <c r="B53" t="str">
        <f t="shared" si="7"/>
        <v>Yes</v>
      </c>
      <c r="C53" s="14" t="s">
        <v>244</v>
      </c>
      <c r="D53">
        <f t="shared" si="8"/>
        <v>2023</v>
      </c>
      <c r="E53" s="14">
        <v>25</v>
      </c>
      <c r="F53" s="14">
        <f t="shared" si="9"/>
        <v>2048</v>
      </c>
      <c r="G53" s="73">
        <v>0</v>
      </c>
      <c r="H53" s="73">
        <v>0</v>
      </c>
      <c r="I53" s="73">
        <v>235</v>
      </c>
      <c r="J53" s="73">
        <v>0</v>
      </c>
      <c r="K53" s="73">
        <v>0</v>
      </c>
      <c r="L53" s="73">
        <v>0</v>
      </c>
      <c r="M53" s="73">
        <v>0</v>
      </c>
      <c r="N53" s="73">
        <v>0</v>
      </c>
      <c r="O53" s="73">
        <v>883</v>
      </c>
      <c r="P53" s="73">
        <v>0</v>
      </c>
      <c r="Q53" s="73">
        <v>0</v>
      </c>
      <c r="R53" s="73">
        <v>0</v>
      </c>
      <c r="S53" s="74">
        <f t="shared" si="10"/>
        <v>0</v>
      </c>
      <c r="T53" s="75">
        <f t="shared" ref="T53:AV53" si="42">IF(T23=0,0,_xlfn.MINIFS($S23:$AV23,$S23:$AV23,"&gt;0"))</f>
        <v>0</v>
      </c>
      <c r="U53" s="75">
        <f t="shared" si="42"/>
        <v>0</v>
      </c>
      <c r="V53" s="75">
        <f t="shared" si="42"/>
        <v>0</v>
      </c>
      <c r="W53" s="75">
        <f t="shared" si="42"/>
        <v>0</v>
      </c>
      <c r="X53" s="75">
        <f t="shared" si="42"/>
        <v>0</v>
      </c>
      <c r="Y53" s="75">
        <f t="shared" si="42"/>
        <v>0</v>
      </c>
      <c r="Z53" s="75">
        <f t="shared" si="42"/>
        <v>0</v>
      </c>
      <c r="AA53" s="75">
        <f t="shared" si="42"/>
        <v>0</v>
      </c>
      <c r="AB53" s="75">
        <f t="shared" si="42"/>
        <v>0</v>
      </c>
      <c r="AC53" s="75">
        <f t="shared" si="42"/>
        <v>0</v>
      </c>
      <c r="AD53" s="75">
        <f t="shared" si="42"/>
        <v>0</v>
      </c>
      <c r="AE53" s="75">
        <f t="shared" si="42"/>
        <v>0</v>
      </c>
      <c r="AF53" s="75">
        <f t="shared" si="42"/>
        <v>0</v>
      </c>
      <c r="AG53" s="75">
        <f t="shared" si="42"/>
        <v>0</v>
      </c>
      <c r="AH53" s="75">
        <f t="shared" si="42"/>
        <v>0</v>
      </c>
      <c r="AI53" s="75">
        <f t="shared" si="42"/>
        <v>0</v>
      </c>
      <c r="AJ53" s="75">
        <f t="shared" si="42"/>
        <v>0</v>
      </c>
      <c r="AK53" s="75">
        <f t="shared" si="42"/>
        <v>0</v>
      </c>
      <c r="AL53" s="75">
        <f t="shared" si="42"/>
        <v>0</v>
      </c>
      <c r="AM53" s="75">
        <f t="shared" si="42"/>
        <v>0</v>
      </c>
      <c r="AN53" s="75">
        <f t="shared" si="42"/>
        <v>0</v>
      </c>
      <c r="AO53" s="75">
        <f t="shared" si="42"/>
        <v>0</v>
      </c>
      <c r="AP53" s="75">
        <f t="shared" si="42"/>
        <v>0</v>
      </c>
      <c r="AQ53" s="75">
        <f t="shared" si="42"/>
        <v>0</v>
      </c>
      <c r="AR53" s="75">
        <f t="shared" si="42"/>
        <v>0</v>
      </c>
      <c r="AS53" s="75">
        <f t="shared" si="42"/>
        <v>0</v>
      </c>
      <c r="AT53" s="75">
        <f t="shared" si="42"/>
        <v>0</v>
      </c>
      <c r="AU53" s="75">
        <f t="shared" si="42"/>
        <v>0</v>
      </c>
      <c r="AV53" s="76">
        <f t="shared" si="42"/>
        <v>0</v>
      </c>
      <c r="AW53" s="74">
        <f t="shared" si="12"/>
        <v>0</v>
      </c>
      <c r="AX53" s="75">
        <f t="shared" ref="AX53:BZ53" si="43">IF(AX23=0,0,_xlfn.MINIFS($AW23:$BZ23,$S23:$AV23,"&gt;0"))</f>
        <v>0</v>
      </c>
      <c r="AY53" s="75">
        <f t="shared" si="43"/>
        <v>0</v>
      </c>
      <c r="AZ53" s="75">
        <f t="shared" si="43"/>
        <v>0</v>
      </c>
      <c r="BA53" s="75">
        <f t="shared" si="43"/>
        <v>0</v>
      </c>
      <c r="BB53" s="75">
        <f t="shared" si="43"/>
        <v>0</v>
      </c>
      <c r="BC53" s="75">
        <f t="shared" si="43"/>
        <v>0</v>
      </c>
      <c r="BD53" s="75">
        <f t="shared" si="43"/>
        <v>0</v>
      </c>
      <c r="BE53" s="75">
        <f t="shared" si="43"/>
        <v>0</v>
      </c>
      <c r="BF53" s="75">
        <f t="shared" si="43"/>
        <v>0</v>
      </c>
      <c r="BG53" s="75">
        <f t="shared" si="43"/>
        <v>0</v>
      </c>
      <c r="BH53" s="75">
        <f t="shared" si="43"/>
        <v>0</v>
      </c>
      <c r="BI53" s="75">
        <f t="shared" si="43"/>
        <v>0</v>
      </c>
      <c r="BJ53" s="75">
        <f t="shared" si="43"/>
        <v>0</v>
      </c>
      <c r="BK53" s="75">
        <f t="shared" si="43"/>
        <v>0</v>
      </c>
      <c r="BL53" s="75">
        <f t="shared" si="43"/>
        <v>0</v>
      </c>
      <c r="BM53" s="75">
        <f t="shared" si="43"/>
        <v>0</v>
      </c>
      <c r="BN53" s="75">
        <f t="shared" si="43"/>
        <v>0</v>
      </c>
      <c r="BO53" s="75">
        <f t="shared" si="43"/>
        <v>0</v>
      </c>
      <c r="BP53" s="75">
        <f t="shared" si="43"/>
        <v>0</v>
      </c>
      <c r="BQ53" s="75">
        <f t="shared" si="43"/>
        <v>0</v>
      </c>
      <c r="BR53" s="75">
        <f t="shared" si="43"/>
        <v>0</v>
      </c>
      <c r="BS53" s="75">
        <f t="shared" si="43"/>
        <v>0</v>
      </c>
      <c r="BT53" s="75">
        <f t="shared" si="43"/>
        <v>0</v>
      </c>
      <c r="BU53" s="75">
        <f t="shared" si="43"/>
        <v>0</v>
      </c>
      <c r="BV53" s="75">
        <f t="shared" si="43"/>
        <v>0</v>
      </c>
      <c r="BW53" s="75">
        <f t="shared" si="43"/>
        <v>0</v>
      </c>
      <c r="BX53" s="75">
        <f t="shared" si="43"/>
        <v>0</v>
      </c>
      <c r="BY53" s="75">
        <f t="shared" si="43"/>
        <v>0</v>
      </c>
      <c r="BZ53" s="76">
        <f t="shared" si="43"/>
        <v>0</v>
      </c>
      <c r="CA53" s="74">
        <f>(S53*Conversions!J$14+AW53*Conversions!J$15)/Conversions!$B$9</f>
        <v>0</v>
      </c>
      <c r="CB53" s="75">
        <f>(T53*Conversions!K$14+AX53*Conversions!K$15)/Conversions!$B$9</f>
        <v>0</v>
      </c>
      <c r="CC53" s="75">
        <f>(U53*Conversions!L$14+AY53*Conversions!L$15)/Conversions!$B$9</f>
        <v>0</v>
      </c>
      <c r="CD53" s="75">
        <f>(V53*Conversions!M$14+AZ53*Conversions!M$15)/Conversions!$B$9</f>
        <v>0</v>
      </c>
      <c r="CE53" s="75">
        <f>(W53*Conversions!N$14+BA53*Conversions!N$15)/Conversions!$B$9</f>
        <v>0</v>
      </c>
      <c r="CF53" s="75">
        <f>(X53*Conversions!O$14+BB53*Conversions!O$15)/Conversions!$B$9</f>
        <v>0</v>
      </c>
      <c r="CG53" s="75">
        <f>(Y53*Conversions!P$14+BC53*Conversions!P$15)/Conversions!$B$9</f>
        <v>0</v>
      </c>
      <c r="CH53" s="75">
        <f>(Z53*Conversions!Q$14+BD53*Conversions!Q$15)/Conversions!$B$9</f>
        <v>0</v>
      </c>
      <c r="CI53" s="75">
        <f>(AA53*Conversions!R$14+BE53*Conversions!R$15)/Conversions!$B$9</f>
        <v>0</v>
      </c>
      <c r="CJ53" s="75">
        <f>(AB53*Conversions!S$14+BF53*Conversions!S$15)/Conversions!$B$9</f>
        <v>0</v>
      </c>
      <c r="CK53" s="75">
        <f>(AC53*Conversions!T$14+BG53*Conversions!T$15)/Conversions!$B$9</f>
        <v>0</v>
      </c>
      <c r="CL53" s="75">
        <f>(AD53*Conversions!U$14+BH53*Conversions!U$15)/Conversions!$B$9</f>
        <v>0</v>
      </c>
      <c r="CM53" s="75">
        <f>(AE53*Conversions!V$14+BI53*Conversions!V$15)/Conversions!$B$9</f>
        <v>0</v>
      </c>
      <c r="CN53" s="75">
        <f>(AF53*Conversions!W$14+BJ53*Conversions!W$15)/Conversions!$B$9</f>
        <v>0</v>
      </c>
      <c r="CO53" s="75">
        <f>(AG53*Conversions!X$14+BK53*Conversions!X$15)/Conversions!$B$9</f>
        <v>0</v>
      </c>
      <c r="CP53" s="75">
        <f>(AH53*Conversions!Y$14+BL53*Conversions!Y$15)/Conversions!$B$9</f>
        <v>0</v>
      </c>
      <c r="CQ53" s="75">
        <f>(AI53*Conversions!Z$14+BM53*Conversions!Z$15)/Conversions!$B$9</f>
        <v>0</v>
      </c>
      <c r="CR53" s="75">
        <f>(AJ53*Conversions!AA$14+BN53*Conversions!AA$15)/Conversions!$B$9</f>
        <v>0</v>
      </c>
      <c r="CS53" s="75">
        <f>(AK53*Conversions!AB$14+BO53*Conversions!AB$15)/Conversions!$B$9</f>
        <v>0</v>
      </c>
      <c r="CT53" s="75">
        <f>(AL53*Conversions!AC$14+BP53*Conversions!AC$15)/Conversions!$B$9</f>
        <v>0</v>
      </c>
      <c r="CU53" s="75">
        <f>(AM53*Conversions!AD$14+BQ53*Conversions!AD$15)/Conversions!$B$9</f>
        <v>0</v>
      </c>
      <c r="CV53" s="75">
        <f>(AN53*Conversions!AE$14+BR53*Conversions!AE$15)/Conversions!$B$9</f>
        <v>0</v>
      </c>
      <c r="CW53" s="75">
        <f>(AO53*Conversions!AF$14+BS53*Conversions!AF$15)/Conversions!$B$9</f>
        <v>0</v>
      </c>
      <c r="CX53" s="75">
        <f>(AP53*Conversions!AG$14+BT53*Conversions!AG$15)/Conversions!$B$9</f>
        <v>0</v>
      </c>
      <c r="CY53" s="75">
        <f>(AQ53*Conversions!AH$14+BU53*Conversions!AH$15)/Conversions!$B$9</f>
        <v>0</v>
      </c>
      <c r="CZ53" s="75">
        <f>(AR53*Conversions!AI$14+BV53*Conversions!AI$15)/Conversions!$B$9</f>
        <v>0</v>
      </c>
      <c r="DA53" s="75">
        <f>(AS53*Conversions!AJ$14+BW53*Conversions!AJ$15)/Conversions!$B$9</f>
        <v>0</v>
      </c>
      <c r="DB53" s="75">
        <f>(AT53*Conversions!AK$14+BX53*Conversions!AK$15)/Conversions!$B$9</f>
        <v>0</v>
      </c>
      <c r="DC53" s="75">
        <f>(AU53*Conversions!AL$14+BY53*Conversions!AL$15)/Conversions!$B$9</f>
        <v>0</v>
      </c>
      <c r="DD53" s="76">
        <f>(AV53*Conversions!AM$14+BZ53*Conversions!AM$15)/Conversions!$B$9</f>
        <v>0</v>
      </c>
    </row>
    <row r="54" spans="2:108" ht="15.95">
      <c r="B54" t="str">
        <f t="shared" si="7"/>
        <v>Yes</v>
      </c>
      <c r="C54" s="14" t="s">
        <v>245</v>
      </c>
      <c r="D54">
        <f t="shared" si="8"/>
        <v>2023</v>
      </c>
      <c r="E54" s="14">
        <v>12</v>
      </c>
      <c r="F54" s="14">
        <f t="shared" si="9"/>
        <v>2035</v>
      </c>
      <c r="G54" s="73">
        <v>0</v>
      </c>
      <c r="H54" s="73">
        <v>0</v>
      </c>
      <c r="I54" s="73">
        <v>33</v>
      </c>
      <c r="J54" s="73">
        <v>0</v>
      </c>
      <c r="K54" s="73">
        <v>0</v>
      </c>
      <c r="L54" s="73">
        <v>0</v>
      </c>
      <c r="M54" s="73">
        <v>0</v>
      </c>
      <c r="N54" s="73">
        <v>0</v>
      </c>
      <c r="O54" s="73">
        <v>113</v>
      </c>
      <c r="P54" s="73">
        <v>0</v>
      </c>
      <c r="Q54" s="73">
        <v>0</v>
      </c>
      <c r="R54" s="73">
        <v>0</v>
      </c>
      <c r="S54" s="74">
        <f t="shared" si="10"/>
        <v>0</v>
      </c>
      <c r="T54" s="75">
        <f t="shared" ref="T54:AV54" si="44">IF(T24=0,0,_xlfn.MINIFS($S24:$AV24,$S24:$AV24,"&gt;0"))</f>
        <v>0</v>
      </c>
      <c r="U54" s="75">
        <f t="shared" si="44"/>
        <v>0</v>
      </c>
      <c r="V54" s="75">
        <f t="shared" si="44"/>
        <v>0</v>
      </c>
      <c r="W54" s="75">
        <f t="shared" si="44"/>
        <v>0</v>
      </c>
      <c r="X54" s="75">
        <f t="shared" si="44"/>
        <v>0</v>
      </c>
      <c r="Y54" s="75">
        <f t="shared" si="44"/>
        <v>0</v>
      </c>
      <c r="Z54" s="75">
        <f t="shared" si="44"/>
        <v>0</v>
      </c>
      <c r="AA54" s="75">
        <f t="shared" si="44"/>
        <v>0</v>
      </c>
      <c r="AB54" s="75">
        <f t="shared" si="44"/>
        <v>0</v>
      </c>
      <c r="AC54" s="75">
        <f t="shared" si="44"/>
        <v>0</v>
      </c>
      <c r="AD54" s="75">
        <f t="shared" si="44"/>
        <v>0</v>
      </c>
      <c r="AE54" s="75">
        <f t="shared" si="44"/>
        <v>0</v>
      </c>
      <c r="AF54" s="75">
        <f t="shared" si="44"/>
        <v>0</v>
      </c>
      <c r="AG54" s="75">
        <f t="shared" si="44"/>
        <v>0</v>
      </c>
      <c r="AH54" s="75">
        <f t="shared" si="44"/>
        <v>0</v>
      </c>
      <c r="AI54" s="75">
        <f t="shared" si="44"/>
        <v>0</v>
      </c>
      <c r="AJ54" s="75">
        <f t="shared" si="44"/>
        <v>0</v>
      </c>
      <c r="AK54" s="75">
        <f t="shared" si="44"/>
        <v>0</v>
      </c>
      <c r="AL54" s="75">
        <f t="shared" si="44"/>
        <v>0</v>
      </c>
      <c r="AM54" s="75">
        <f t="shared" si="44"/>
        <v>0</v>
      </c>
      <c r="AN54" s="75">
        <f t="shared" si="44"/>
        <v>0</v>
      </c>
      <c r="AO54" s="75">
        <f t="shared" si="44"/>
        <v>0</v>
      </c>
      <c r="AP54" s="75">
        <f t="shared" si="44"/>
        <v>0</v>
      </c>
      <c r="AQ54" s="75">
        <f t="shared" si="44"/>
        <v>0</v>
      </c>
      <c r="AR54" s="75">
        <f t="shared" si="44"/>
        <v>0</v>
      </c>
      <c r="AS54" s="75">
        <f t="shared" si="44"/>
        <v>0</v>
      </c>
      <c r="AT54" s="75">
        <f t="shared" si="44"/>
        <v>0</v>
      </c>
      <c r="AU54" s="75">
        <f t="shared" si="44"/>
        <v>0</v>
      </c>
      <c r="AV54" s="76">
        <f t="shared" si="44"/>
        <v>0</v>
      </c>
      <c r="AW54" s="74">
        <f t="shared" si="12"/>
        <v>0</v>
      </c>
      <c r="AX54" s="75">
        <f t="shared" ref="AX54:BZ54" si="45">IF(AX24=0,0,_xlfn.MINIFS($AW24:$BZ24,$S24:$AV24,"&gt;0"))</f>
        <v>0</v>
      </c>
      <c r="AY54" s="75">
        <f t="shared" si="45"/>
        <v>0</v>
      </c>
      <c r="AZ54" s="75">
        <f t="shared" si="45"/>
        <v>0</v>
      </c>
      <c r="BA54" s="75">
        <f t="shared" si="45"/>
        <v>0</v>
      </c>
      <c r="BB54" s="75">
        <f t="shared" si="45"/>
        <v>0</v>
      </c>
      <c r="BC54" s="75">
        <f t="shared" si="45"/>
        <v>0</v>
      </c>
      <c r="BD54" s="75">
        <f t="shared" si="45"/>
        <v>0</v>
      </c>
      <c r="BE54" s="75">
        <f t="shared" si="45"/>
        <v>0</v>
      </c>
      <c r="BF54" s="75">
        <f t="shared" si="45"/>
        <v>0</v>
      </c>
      <c r="BG54" s="75">
        <f t="shared" si="45"/>
        <v>0</v>
      </c>
      <c r="BH54" s="75">
        <f t="shared" si="45"/>
        <v>0</v>
      </c>
      <c r="BI54" s="75">
        <f t="shared" si="45"/>
        <v>0</v>
      </c>
      <c r="BJ54" s="75">
        <f t="shared" si="45"/>
        <v>0</v>
      </c>
      <c r="BK54" s="75">
        <f t="shared" si="45"/>
        <v>0</v>
      </c>
      <c r="BL54" s="75">
        <f t="shared" si="45"/>
        <v>0</v>
      </c>
      <c r="BM54" s="75">
        <f t="shared" si="45"/>
        <v>0</v>
      </c>
      <c r="BN54" s="75">
        <f t="shared" si="45"/>
        <v>0</v>
      </c>
      <c r="BO54" s="75">
        <f t="shared" si="45"/>
        <v>0</v>
      </c>
      <c r="BP54" s="75">
        <f t="shared" si="45"/>
        <v>0</v>
      </c>
      <c r="BQ54" s="75">
        <f t="shared" si="45"/>
        <v>0</v>
      </c>
      <c r="BR54" s="75">
        <f t="shared" si="45"/>
        <v>0</v>
      </c>
      <c r="BS54" s="75">
        <f t="shared" si="45"/>
        <v>0</v>
      </c>
      <c r="BT54" s="75">
        <f t="shared" si="45"/>
        <v>0</v>
      </c>
      <c r="BU54" s="75">
        <f t="shared" si="45"/>
        <v>0</v>
      </c>
      <c r="BV54" s="75">
        <f t="shared" si="45"/>
        <v>0</v>
      </c>
      <c r="BW54" s="75">
        <f t="shared" si="45"/>
        <v>0</v>
      </c>
      <c r="BX54" s="75">
        <f t="shared" si="45"/>
        <v>0</v>
      </c>
      <c r="BY54" s="75">
        <f t="shared" si="45"/>
        <v>0</v>
      </c>
      <c r="BZ54" s="76">
        <f t="shared" si="45"/>
        <v>0</v>
      </c>
      <c r="CA54" s="74">
        <f>(S54*Conversions!J$14+AW54*Conversions!J$15)/Conversions!$B$9</f>
        <v>0</v>
      </c>
      <c r="CB54" s="75">
        <f>(T54*Conversions!K$14+AX54*Conversions!K$15)/Conversions!$B$9</f>
        <v>0</v>
      </c>
      <c r="CC54" s="75">
        <f>(U54*Conversions!L$14+AY54*Conversions!L$15)/Conversions!$B$9</f>
        <v>0</v>
      </c>
      <c r="CD54" s="75">
        <f>(V54*Conversions!M$14+AZ54*Conversions!M$15)/Conversions!$B$9</f>
        <v>0</v>
      </c>
      <c r="CE54" s="75">
        <f>(W54*Conversions!N$14+BA54*Conversions!N$15)/Conversions!$B$9</f>
        <v>0</v>
      </c>
      <c r="CF54" s="75">
        <f>(X54*Conversions!O$14+BB54*Conversions!O$15)/Conversions!$B$9</f>
        <v>0</v>
      </c>
      <c r="CG54" s="75">
        <f>(Y54*Conversions!P$14+BC54*Conversions!P$15)/Conversions!$B$9</f>
        <v>0</v>
      </c>
      <c r="CH54" s="75">
        <f>(Z54*Conversions!Q$14+BD54*Conversions!Q$15)/Conversions!$B$9</f>
        <v>0</v>
      </c>
      <c r="CI54" s="75">
        <f>(AA54*Conversions!R$14+BE54*Conversions!R$15)/Conversions!$B$9</f>
        <v>0</v>
      </c>
      <c r="CJ54" s="75">
        <f>(AB54*Conversions!S$14+BF54*Conversions!S$15)/Conversions!$B$9</f>
        <v>0</v>
      </c>
      <c r="CK54" s="75">
        <f>(AC54*Conversions!T$14+BG54*Conversions!T$15)/Conversions!$B$9</f>
        <v>0</v>
      </c>
      <c r="CL54" s="75">
        <f>(AD54*Conversions!U$14+BH54*Conversions!U$15)/Conversions!$B$9</f>
        <v>0</v>
      </c>
      <c r="CM54" s="75">
        <f>(AE54*Conversions!V$14+BI54*Conversions!V$15)/Conversions!$B$9</f>
        <v>0</v>
      </c>
      <c r="CN54" s="75">
        <f>(AF54*Conversions!W$14+BJ54*Conversions!W$15)/Conversions!$B$9</f>
        <v>0</v>
      </c>
      <c r="CO54" s="75">
        <f>(AG54*Conversions!X$14+BK54*Conversions!X$15)/Conversions!$B$9</f>
        <v>0</v>
      </c>
      <c r="CP54" s="75">
        <f>(AH54*Conversions!Y$14+BL54*Conversions!Y$15)/Conversions!$B$9</f>
        <v>0</v>
      </c>
      <c r="CQ54" s="75">
        <f>(AI54*Conversions!Z$14+BM54*Conversions!Z$15)/Conversions!$B$9</f>
        <v>0</v>
      </c>
      <c r="CR54" s="75">
        <f>(AJ54*Conversions!AA$14+BN54*Conversions!AA$15)/Conversions!$B$9</f>
        <v>0</v>
      </c>
      <c r="CS54" s="75">
        <f>(AK54*Conversions!AB$14+BO54*Conversions!AB$15)/Conversions!$B$9</f>
        <v>0</v>
      </c>
      <c r="CT54" s="75">
        <f>(AL54*Conversions!AC$14+BP54*Conversions!AC$15)/Conversions!$B$9</f>
        <v>0</v>
      </c>
      <c r="CU54" s="75">
        <f>(AM54*Conversions!AD$14+BQ54*Conversions!AD$15)/Conversions!$B$9</f>
        <v>0</v>
      </c>
      <c r="CV54" s="75">
        <f>(AN54*Conversions!AE$14+BR54*Conversions!AE$15)/Conversions!$B$9</f>
        <v>0</v>
      </c>
      <c r="CW54" s="75">
        <f>(AO54*Conversions!AF$14+BS54*Conversions!AF$15)/Conversions!$B$9</f>
        <v>0</v>
      </c>
      <c r="CX54" s="75">
        <f>(AP54*Conversions!AG$14+BT54*Conversions!AG$15)/Conversions!$B$9</f>
        <v>0</v>
      </c>
      <c r="CY54" s="75">
        <f>(AQ54*Conversions!AH$14+BU54*Conversions!AH$15)/Conversions!$B$9</f>
        <v>0</v>
      </c>
      <c r="CZ54" s="75">
        <f>(AR54*Conversions!AI$14+BV54*Conversions!AI$15)/Conversions!$B$9</f>
        <v>0</v>
      </c>
      <c r="DA54" s="75">
        <f>(AS54*Conversions!AJ$14+BW54*Conversions!AJ$15)/Conversions!$B$9</f>
        <v>0</v>
      </c>
      <c r="DB54" s="75">
        <f>(AT54*Conversions!AK$14+BX54*Conversions!AK$15)/Conversions!$B$9</f>
        <v>0</v>
      </c>
      <c r="DC54" s="75">
        <f>(AU54*Conversions!AL$14+BY54*Conversions!AL$15)/Conversions!$B$9</f>
        <v>0</v>
      </c>
      <c r="DD54" s="76">
        <f>(AV54*Conversions!AM$14+BZ54*Conversions!AM$15)/Conversions!$B$9</f>
        <v>0</v>
      </c>
    </row>
    <row r="55" spans="2:108" ht="17.100000000000001" thickBot="1">
      <c r="B55" t="str">
        <f t="shared" si="7"/>
        <v>Yes</v>
      </c>
      <c r="C55" s="14" t="s">
        <v>246</v>
      </c>
      <c r="D55">
        <f t="shared" si="8"/>
        <v>2023</v>
      </c>
      <c r="E55" s="14">
        <v>10</v>
      </c>
      <c r="F55" s="14">
        <f t="shared" si="9"/>
        <v>2033</v>
      </c>
      <c r="G55" s="73">
        <v>5.2</v>
      </c>
      <c r="H55" s="73">
        <v>0</v>
      </c>
      <c r="I55" s="73">
        <v>0</v>
      </c>
      <c r="J55" s="73">
        <v>2.9</v>
      </c>
      <c r="K55" s="73">
        <v>1.8</v>
      </c>
      <c r="L55" s="73">
        <v>2.7</v>
      </c>
      <c r="M55" s="73">
        <v>15</v>
      </c>
      <c r="N55" s="73">
        <v>0</v>
      </c>
      <c r="O55" s="73">
        <v>0</v>
      </c>
      <c r="P55" s="73">
        <v>8.6</v>
      </c>
      <c r="Q55" s="73">
        <v>5.5</v>
      </c>
      <c r="R55" s="73">
        <v>8</v>
      </c>
      <c r="S55" s="77">
        <f t="shared" si="10"/>
        <v>0</v>
      </c>
      <c r="T55" s="78">
        <f t="shared" ref="T55:AV55" si="46">IF(T25=0,0,_xlfn.MINIFS($S25:$AV25,$S25:$AV25,"&gt;0"))</f>
        <v>0</v>
      </c>
      <c r="U55" s="78">
        <f t="shared" si="46"/>
        <v>1666666.6666666667</v>
      </c>
      <c r="V55" s="78">
        <f t="shared" si="46"/>
        <v>1666666.6666666667</v>
      </c>
      <c r="W55" s="78">
        <f t="shared" si="46"/>
        <v>1666666.6666666667</v>
      </c>
      <c r="X55" s="78">
        <f t="shared" si="46"/>
        <v>1666666.6666666667</v>
      </c>
      <c r="Y55" s="78">
        <f t="shared" si="46"/>
        <v>1666666.6666666667</v>
      </c>
      <c r="Z55" s="78">
        <f t="shared" si="46"/>
        <v>1666666.6666666667</v>
      </c>
      <c r="AA55" s="78">
        <f t="shared" si="46"/>
        <v>1666666.6666666667</v>
      </c>
      <c r="AB55" s="78">
        <f t="shared" si="46"/>
        <v>1666666.6666666667</v>
      </c>
      <c r="AC55" s="78">
        <f t="shared" si="46"/>
        <v>1666666.6666666667</v>
      </c>
      <c r="AD55" s="78">
        <f t="shared" si="46"/>
        <v>1666666.6666666667</v>
      </c>
      <c r="AE55" s="78">
        <f t="shared" si="46"/>
        <v>1666666.6666666667</v>
      </c>
      <c r="AF55" s="78">
        <f t="shared" si="46"/>
        <v>1666666.6666666667</v>
      </c>
      <c r="AG55" s="78">
        <f t="shared" si="46"/>
        <v>1666666.6666666667</v>
      </c>
      <c r="AH55" s="78">
        <f t="shared" si="46"/>
        <v>1666666.6666666667</v>
      </c>
      <c r="AI55" s="78">
        <f t="shared" si="46"/>
        <v>1666666.6666666667</v>
      </c>
      <c r="AJ55" s="78">
        <f t="shared" si="46"/>
        <v>1666666.6666666667</v>
      </c>
      <c r="AK55" s="78">
        <f t="shared" si="46"/>
        <v>1666666.6666666667</v>
      </c>
      <c r="AL55" s="78">
        <f t="shared" si="46"/>
        <v>1666666.6666666667</v>
      </c>
      <c r="AM55" s="78">
        <f t="shared" si="46"/>
        <v>1666666.6666666667</v>
      </c>
      <c r="AN55" s="78">
        <f t="shared" si="46"/>
        <v>1666666.6666666667</v>
      </c>
      <c r="AO55" s="78">
        <f t="shared" si="46"/>
        <v>1666666.6666666667</v>
      </c>
      <c r="AP55" s="78">
        <f t="shared" si="46"/>
        <v>1666666.6666666667</v>
      </c>
      <c r="AQ55" s="78">
        <f t="shared" si="46"/>
        <v>1666666.6666666667</v>
      </c>
      <c r="AR55" s="78">
        <f t="shared" si="46"/>
        <v>1666666.6666666667</v>
      </c>
      <c r="AS55" s="78">
        <f t="shared" si="46"/>
        <v>1666666.6666666667</v>
      </c>
      <c r="AT55" s="78">
        <f t="shared" si="46"/>
        <v>1666666.6666666667</v>
      </c>
      <c r="AU55" s="78">
        <f t="shared" si="46"/>
        <v>1666666.6666666667</v>
      </c>
      <c r="AV55" s="79">
        <f t="shared" si="46"/>
        <v>1666666.6666666667</v>
      </c>
      <c r="AW55" s="77">
        <f t="shared" si="12"/>
        <v>0</v>
      </c>
      <c r="AX55" s="78">
        <f t="shared" ref="AX55:BZ55" si="47">IF(AX25=0,0,_xlfn.MINIFS($AW25:$BZ25,$S25:$AV25,"&gt;0"))</f>
        <v>0</v>
      </c>
      <c r="AY55" s="78">
        <f t="shared" si="47"/>
        <v>0</v>
      </c>
      <c r="AZ55" s="78">
        <f t="shared" si="47"/>
        <v>0</v>
      </c>
      <c r="BA55" s="78">
        <f t="shared" si="47"/>
        <v>0</v>
      </c>
      <c r="BB55" s="78">
        <f t="shared" si="47"/>
        <v>0</v>
      </c>
      <c r="BC55" s="78">
        <f t="shared" si="47"/>
        <v>0</v>
      </c>
      <c r="BD55" s="78">
        <f t="shared" si="47"/>
        <v>0</v>
      </c>
      <c r="BE55" s="78">
        <f t="shared" si="47"/>
        <v>0</v>
      </c>
      <c r="BF55" s="78">
        <f t="shared" si="47"/>
        <v>0</v>
      </c>
      <c r="BG55" s="78">
        <f t="shared" si="47"/>
        <v>0</v>
      </c>
      <c r="BH55" s="78">
        <f t="shared" si="47"/>
        <v>0</v>
      </c>
      <c r="BI55" s="78">
        <f t="shared" si="47"/>
        <v>0</v>
      </c>
      <c r="BJ55" s="78">
        <f t="shared" si="47"/>
        <v>0</v>
      </c>
      <c r="BK55" s="78">
        <f t="shared" si="47"/>
        <v>0</v>
      </c>
      <c r="BL55" s="78">
        <f t="shared" si="47"/>
        <v>0</v>
      </c>
      <c r="BM55" s="78">
        <f t="shared" si="47"/>
        <v>0</v>
      </c>
      <c r="BN55" s="78">
        <f t="shared" si="47"/>
        <v>0</v>
      </c>
      <c r="BO55" s="78">
        <f t="shared" si="47"/>
        <v>0</v>
      </c>
      <c r="BP55" s="78">
        <f t="shared" si="47"/>
        <v>0</v>
      </c>
      <c r="BQ55" s="78">
        <f t="shared" si="47"/>
        <v>0</v>
      </c>
      <c r="BR55" s="78">
        <f t="shared" si="47"/>
        <v>0</v>
      </c>
      <c r="BS55" s="78">
        <f t="shared" si="47"/>
        <v>0</v>
      </c>
      <c r="BT55" s="78">
        <f t="shared" si="47"/>
        <v>0</v>
      </c>
      <c r="BU55" s="78">
        <f t="shared" si="47"/>
        <v>0</v>
      </c>
      <c r="BV55" s="78">
        <f t="shared" si="47"/>
        <v>0</v>
      </c>
      <c r="BW55" s="78">
        <f t="shared" si="47"/>
        <v>0</v>
      </c>
      <c r="BX55" s="78">
        <f t="shared" si="47"/>
        <v>0</v>
      </c>
      <c r="BY55" s="78">
        <f t="shared" si="47"/>
        <v>0</v>
      </c>
      <c r="BZ55" s="79">
        <f t="shared" si="47"/>
        <v>0</v>
      </c>
      <c r="CA55" s="77">
        <f>(S55*Conversions!J$14+AW55*Conversions!J$15)/Conversions!$B$9</f>
        <v>0</v>
      </c>
      <c r="CB55" s="78">
        <f>(T55*Conversions!K$14+AX55*Conversions!K$15)/Conversions!$B$9</f>
        <v>0</v>
      </c>
      <c r="CC55" s="78">
        <f>(U55*Conversions!L$14+AY55*Conversions!L$15)/Conversions!$B$9</f>
        <v>973.70892018779341</v>
      </c>
      <c r="CD55" s="78">
        <f>(V55*Conversions!M$14+AZ55*Conversions!M$15)/Conversions!$B$9</f>
        <v>966.54929577464782</v>
      </c>
      <c r="CE55" s="78">
        <f>(W55*Conversions!N$14+BA55*Conversions!N$15)/Conversions!$B$9</f>
        <v>959.38967136150222</v>
      </c>
      <c r="CF55" s="78">
        <f>(X55*Conversions!O$14+BB55*Conversions!O$15)/Conversions!$B$9</f>
        <v>939.34272300469468</v>
      </c>
      <c r="CG55" s="78">
        <f>(Y55*Conversions!P$14+BC55*Conversions!P$15)/Conversions!$B$9</f>
        <v>919.29577464788713</v>
      </c>
      <c r="CH55" s="78">
        <f>(Z55*Conversions!Q$14+BD55*Conversions!Q$15)/Conversions!$B$9</f>
        <v>899.24882629107947</v>
      </c>
      <c r="CI55" s="78">
        <f>(AA55*Conversions!R$14+BE55*Conversions!R$15)/Conversions!$B$9</f>
        <v>879.20187793427203</v>
      </c>
      <c r="CJ55" s="78">
        <f>(AB55*Conversions!S$14+BF55*Conversions!S$15)/Conversions!$B$9</f>
        <v>859.15492957746483</v>
      </c>
      <c r="CK55" s="78">
        <f>(AC55*Conversions!T$14+BG55*Conversions!T$15)/Conversions!$B$9</f>
        <v>830.51643192488257</v>
      </c>
      <c r="CL55" s="78">
        <f>(AD55*Conversions!U$14+BH55*Conversions!U$15)/Conversions!$B$9</f>
        <v>801.87793427230042</v>
      </c>
      <c r="CM55" s="78">
        <f>(AE55*Conversions!V$14+BI55*Conversions!V$15)/Conversions!$B$9</f>
        <v>773.23943661971816</v>
      </c>
      <c r="CN55" s="78">
        <f>(AF55*Conversions!W$14+BJ55*Conversions!W$15)/Conversions!$B$9</f>
        <v>744.60093896713602</v>
      </c>
      <c r="CO55" s="78">
        <f>(AG55*Conversions!X$14+BK55*Conversions!X$15)/Conversions!$B$9</f>
        <v>715.96244131455387</v>
      </c>
      <c r="CP55" s="78">
        <f>(AH55*Conversions!Y$14+BL55*Conversions!Y$15)/Conversions!$B$9</f>
        <v>687.32394366197161</v>
      </c>
      <c r="CQ55" s="78">
        <f>(AI55*Conversions!Z$14+BM55*Conversions!Z$15)/Conversions!$B$9</f>
        <v>658.68544600938947</v>
      </c>
      <c r="CR55" s="78">
        <f>(AJ55*Conversions!AA$14+BN55*Conversions!AA$15)/Conversions!$B$9</f>
        <v>630.04694835680721</v>
      </c>
      <c r="CS55" s="78">
        <f>(AK55*Conversions!AB$14+BO55*Conversions!AB$15)/Conversions!$B$9</f>
        <v>601.40845070422495</v>
      </c>
      <c r="CT55" s="78">
        <f>(AL55*Conversions!AC$14+BP55*Conversions!AC$15)/Conversions!$B$9</f>
        <v>572.76995305164291</v>
      </c>
      <c r="CU55" s="78">
        <f>(AM55*Conversions!AD$14+BQ55*Conversions!AD$15)/Conversions!$B$9</f>
        <v>544.13145539906066</v>
      </c>
      <c r="CV55" s="78">
        <f>(AN55*Conversions!AE$14+BR55*Conversions!AE$15)/Conversions!$B$9</f>
        <v>515.4929577464784</v>
      </c>
      <c r="CW55" s="78">
        <f>(AO55*Conversions!AF$14+BS55*Conversions!AF$15)/Conversions!$B$9</f>
        <v>486.85446009389625</v>
      </c>
      <c r="CX55" s="78">
        <f>(AP55*Conversions!AG$14+BT55*Conversions!AG$15)/Conversions!$B$9</f>
        <v>458.21596244131399</v>
      </c>
      <c r="CY55" s="78">
        <f>(AQ55*Conversions!AH$14+BU55*Conversions!AH$15)/Conversions!$B$9</f>
        <v>429.57746478873185</v>
      </c>
      <c r="CZ55" s="78">
        <f>(AR55*Conversions!AI$14+BV55*Conversions!AI$15)/Conversions!$B$9</f>
        <v>400.9389671361497</v>
      </c>
      <c r="DA55" s="78">
        <f>(AS55*Conversions!AJ$14+BW55*Conversions!AJ$15)/Conversions!$B$9</f>
        <v>372.3004694835675</v>
      </c>
      <c r="DB55" s="78">
        <f>(AT55*Conversions!AK$14+BX55*Conversions!AK$15)/Conversions!$B$9</f>
        <v>343.66197183098541</v>
      </c>
      <c r="DC55" s="78">
        <f>(AU55*Conversions!AL$14+BY55*Conversions!AL$15)/Conversions!$B$9</f>
        <v>315.02347417840326</v>
      </c>
      <c r="DD55" s="79">
        <f>(AV55*Conversions!AM$14+BZ55*Conversions!AM$15)/Conversions!$B$9</f>
        <v>286.38497652582157</v>
      </c>
    </row>
    <row r="56" spans="2:108" s="13" customFormat="1" ht="15.95">
      <c r="B56"/>
      <c r="C56" s="13" t="s">
        <v>247</v>
      </c>
      <c r="G56" s="80">
        <v>298</v>
      </c>
      <c r="H56" s="80">
        <v>834</v>
      </c>
      <c r="I56" s="80">
        <v>2462</v>
      </c>
      <c r="J56" s="80">
        <v>203</v>
      </c>
      <c r="K56" s="80">
        <v>102</v>
      </c>
      <c r="L56" s="80">
        <v>199</v>
      </c>
      <c r="M56" s="80">
        <v>657</v>
      </c>
      <c r="N56" s="80">
        <v>2554</v>
      </c>
      <c r="O56" s="80">
        <v>7353</v>
      </c>
      <c r="P56" s="80">
        <v>491</v>
      </c>
      <c r="Q56" s="80">
        <v>241</v>
      </c>
      <c r="R56" s="80">
        <v>486</v>
      </c>
      <c r="S56" s="81" cm="1">
        <f t="array" ref="S56">SUM(IFERROR(S37:S55,0))</f>
        <v>0</v>
      </c>
      <c r="T56" s="81" cm="1">
        <f t="array" ref="T56">SUM(IFERROR(T37:T55,0))</f>
        <v>0</v>
      </c>
      <c r="U56" s="81" cm="1">
        <f t="array" ref="U56">SUM(IFERROR(U37:U55,0))</f>
        <v>63977777.777777769</v>
      </c>
      <c r="V56" s="81" cm="1">
        <f t="array" ref="V56">SUM(IFERROR(V37:V55,0))</f>
        <v>63977777.777777769</v>
      </c>
      <c r="W56" s="81" cm="1">
        <f t="array" ref="W56">SUM(IFERROR(W37:W55,0))</f>
        <v>63977777.777777769</v>
      </c>
      <c r="X56" s="81" cm="1">
        <f t="array" ref="X56">SUM(IFERROR(X37:X55,0))</f>
        <v>63977777.777777769</v>
      </c>
      <c r="Y56" s="81" cm="1">
        <f t="array" ref="Y56">SUM(IFERROR(Y37:Y55,0))</f>
        <v>63977777.777777769</v>
      </c>
      <c r="Z56" s="81" cm="1">
        <f t="array" ref="Z56">SUM(IFERROR(Z37:Z55,0))</f>
        <v>63977777.777777769</v>
      </c>
      <c r="AA56" s="81" cm="1">
        <f t="array" ref="AA56">SUM(IFERROR(AA37:AA55,0))</f>
        <v>63977777.777777769</v>
      </c>
      <c r="AB56" s="81" cm="1">
        <f t="array" ref="AB56">SUM(IFERROR(AB37:AB55,0))</f>
        <v>63977777.777777769</v>
      </c>
      <c r="AC56" s="81" cm="1">
        <f t="array" ref="AC56">SUM(IFERROR(AC37:AC55,0))</f>
        <v>63977777.777777769</v>
      </c>
      <c r="AD56" s="81" cm="1">
        <f t="array" ref="AD56">SUM(IFERROR(AD37:AD55,0))</f>
        <v>63977777.777777769</v>
      </c>
      <c r="AE56" s="81" cm="1">
        <f t="array" ref="AE56">SUM(IFERROR(AE37:AE55,0))</f>
        <v>63977777.777777769</v>
      </c>
      <c r="AF56" s="81" cm="1">
        <f t="array" ref="AF56">SUM(IFERROR(AF37:AF55,0))</f>
        <v>63977777.777777769</v>
      </c>
      <c r="AG56" s="81" cm="1">
        <f t="array" ref="AG56">SUM(IFERROR(AG37:AG55,0))</f>
        <v>63977777.777777769</v>
      </c>
      <c r="AH56" s="81" cm="1">
        <f t="array" ref="AH56">SUM(IFERROR(AH37:AH55,0))</f>
        <v>63977777.777777769</v>
      </c>
      <c r="AI56" s="81" cm="1">
        <f t="array" ref="AI56">SUM(IFERROR(AI37:AI55,0))</f>
        <v>63977777.777777769</v>
      </c>
      <c r="AJ56" s="81" cm="1">
        <f t="array" ref="AJ56">SUM(IFERROR(AJ37:AJ55,0))</f>
        <v>63977777.777777769</v>
      </c>
      <c r="AK56" s="81" cm="1">
        <f t="array" ref="AK56">SUM(IFERROR(AK37:AK55,0))</f>
        <v>63977777.777777769</v>
      </c>
      <c r="AL56" s="81" cm="1">
        <f t="array" ref="AL56">SUM(IFERROR(AL37:AL55,0))</f>
        <v>63977777.777777769</v>
      </c>
      <c r="AM56" s="81" cm="1">
        <f t="array" ref="AM56">SUM(IFERROR(AM37:AM55,0))</f>
        <v>63977777.777777769</v>
      </c>
      <c r="AN56" s="81" cm="1">
        <f t="array" ref="AN56">SUM(IFERROR(AN37:AN55,0))</f>
        <v>63977777.777777769</v>
      </c>
      <c r="AO56" s="81" cm="1">
        <f t="array" ref="AO56">SUM(IFERROR(AO37:AO55,0))</f>
        <v>63977777.777777769</v>
      </c>
      <c r="AP56" s="81" cm="1">
        <f t="array" ref="AP56">SUM(IFERROR(AP37:AP55,0))</f>
        <v>63977777.777777769</v>
      </c>
      <c r="AQ56" s="81" cm="1">
        <f t="array" ref="AQ56">SUM(IFERROR(AQ37:AQ55,0))</f>
        <v>63977777.777777769</v>
      </c>
      <c r="AR56" s="81" cm="1">
        <f t="array" ref="AR56">SUM(IFERROR(AR37:AR55,0))</f>
        <v>63977777.777777769</v>
      </c>
      <c r="AS56" s="81" cm="1">
        <f t="array" ref="AS56">SUM(IFERROR(AS37:AS55,0))</f>
        <v>63977777.777777769</v>
      </c>
      <c r="AT56" s="81" cm="1">
        <f t="array" ref="AT56">SUM(IFERROR(AT37:AT55,0))</f>
        <v>63977777.777777769</v>
      </c>
      <c r="AU56" s="81" cm="1">
        <f t="array" ref="AU56">SUM(IFERROR(AU37:AU55,0))</f>
        <v>63977777.777777769</v>
      </c>
      <c r="AV56" s="81" cm="1">
        <f t="array" ref="AV56">SUM(IFERROR(AV37:AV55,0))</f>
        <v>63977777.777777769</v>
      </c>
      <c r="AW56" s="81" cm="1">
        <f t="array" ref="AW56">SUM(IFERROR(AW37:AW55,0))</f>
        <v>0</v>
      </c>
      <c r="AX56" s="81" cm="1">
        <f t="array" ref="AX56">SUM(IFERROR(AX37:AX55,0))</f>
        <v>0</v>
      </c>
      <c r="AY56" s="81" cm="1">
        <f t="array" ref="AY56">SUM(IFERROR(AY37:AY55,0))</f>
        <v>283666.66666666663</v>
      </c>
      <c r="AZ56" s="81" cm="1">
        <f t="array" ref="AZ56">SUM(IFERROR(AZ37:AZ55,0))</f>
        <v>283666.66666666663</v>
      </c>
      <c r="BA56" s="81" cm="1">
        <f t="array" ref="BA56">SUM(IFERROR(BA37:BA55,0))</f>
        <v>283666.66666666663</v>
      </c>
      <c r="BB56" s="81" cm="1">
        <f t="array" ref="BB56">SUM(IFERROR(BB37:BB55,0))</f>
        <v>283666.66666666663</v>
      </c>
      <c r="BC56" s="81" cm="1">
        <f t="array" ref="BC56">SUM(IFERROR(BC37:BC55,0))</f>
        <v>283666.66666666663</v>
      </c>
      <c r="BD56" s="81" cm="1">
        <f t="array" ref="BD56">SUM(IFERROR(BD37:BD55,0))</f>
        <v>283666.66666666663</v>
      </c>
      <c r="BE56" s="81" cm="1">
        <f t="array" ref="BE56">SUM(IFERROR(BE37:BE55,0))</f>
        <v>283666.66666666663</v>
      </c>
      <c r="BF56" s="81" cm="1">
        <f t="array" ref="BF56">SUM(IFERROR(BF37:BF55,0))</f>
        <v>283666.66666666663</v>
      </c>
      <c r="BG56" s="81" cm="1">
        <f t="array" ref="BG56">SUM(IFERROR(BG37:BG55,0))</f>
        <v>283666.66666666663</v>
      </c>
      <c r="BH56" s="81" cm="1">
        <f t="array" ref="BH56">SUM(IFERROR(BH37:BH55,0))</f>
        <v>283666.66666666663</v>
      </c>
      <c r="BI56" s="81" cm="1">
        <f t="array" ref="BI56">SUM(IFERROR(BI37:BI55,0))</f>
        <v>283666.66666666663</v>
      </c>
      <c r="BJ56" s="81" cm="1">
        <f t="array" ref="BJ56">SUM(IFERROR(BJ37:BJ55,0))</f>
        <v>283666.66666666663</v>
      </c>
      <c r="BK56" s="81" cm="1">
        <f t="array" ref="BK56">SUM(IFERROR(BK37:BK55,0))</f>
        <v>283666.66666666663</v>
      </c>
      <c r="BL56" s="81" cm="1">
        <f t="array" ref="BL56">SUM(IFERROR(BL37:BL55,0))</f>
        <v>283666.66666666663</v>
      </c>
      <c r="BM56" s="81" cm="1">
        <f t="array" ref="BM56">SUM(IFERROR(BM37:BM55,0))</f>
        <v>283666.66666666663</v>
      </c>
      <c r="BN56" s="81" cm="1">
        <f t="array" ref="BN56">SUM(IFERROR(BN37:BN55,0))</f>
        <v>283666.66666666663</v>
      </c>
      <c r="BO56" s="81" cm="1">
        <f t="array" ref="BO56">SUM(IFERROR(BO37:BO55,0))</f>
        <v>283666.66666666663</v>
      </c>
      <c r="BP56" s="81" cm="1">
        <f t="array" ref="BP56">SUM(IFERROR(BP37:BP55,0))</f>
        <v>283666.66666666663</v>
      </c>
      <c r="BQ56" s="81" cm="1">
        <f t="array" ref="BQ56">SUM(IFERROR(BQ37:BQ55,0))</f>
        <v>283666.66666666663</v>
      </c>
      <c r="BR56" s="81" cm="1">
        <f t="array" ref="BR56">SUM(IFERROR(BR37:BR55,0))</f>
        <v>283666.66666666663</v>
      </c>
      <c r="BS56" s="81" cm="1">
        <f t="array" ref="BS56">SUM(IFERROR(BS37:BS55,0))</f>
        <v>283666.66666666663</v>
      </c>
      <c r="BT56" s="81" cm="1">
        <f t="array" ref="BT56">SUM(IFERROR(BT37:BT55,0))</f>
        <v>283666.66666666663</v>
      </c>
      <c r="BU56" s="81" cm="1">
        <f t="array" ref="BU56">SUM(IFERROR(BU37:BU55,0))</f>
        <v>283666.66666666663</v>
      </c>
      <c r="BV56" s="81" cm="1">
        <f t="array" ref="BV56">SUM(IFERROR(BV37:BV55,0))</f>
        <v>283666.66666666663</v>
      </c>
      <c r="BW56" s="81" cm="1">
        <f t="array" ref="BW56">SUM(IFERROR(BW37:BW55,0))</f>
        <v>283666.66666666663</v>
      </c>
      <c r="BX56" s="81" cm="1">
        <f t="array" ref="BX56">SUM(IFERROR(BX37:BX55,0))</f>
        <v>283666.66666666663</v>
      </c>
      <c r="BY56" s="81" cm="1">
        <f t="array" ref="BY56">SUM(IFERROR(BY37:BY55,0))</f>
        <v>283666.66666666663</v>
      </c>
      <c r="BZ56" s="81" cm="1">
        <f t="array" ref="BZ56">SUM(IFERROR(BZ37:BZ55,0))</f>
        <v>283666.66666666663</v>
      </c>
      <c r="CA56" s="81" cm="1">
        <f t="array" ref="CA56">SUM(IFERROR(CA37:CA55,0))</f>
        <v>0</v>
      </c>
      <c r="CB56" s="81" cm="1">
        <f t="array" ref="CB56">SUM(IFERROR(CB37:CB55,0))</f>
        <v>0</v>
      </c>
      <c r="CC56" s="81" cm="1">
        <f t="array" ref="CC56">SUM(IFERROR(CC37:CC55,0))</f>
        <v>53971.939749608762</v>
      </c>
      <c r="CD56" s="81" cm="1">
        <f t="array" ref="CD56">SUM(IFERROR(CD37:CD55,0))</f>
        <v>53697.105633802821</v>
      </c>
      <c r="CE56" s="81" cm="1">
        <f t="array" ref="CE56">SUM(IFERROR(CE37:CE55,0))</f>
        <v>53422.271517996865</v>
      </c>
      <c r="CF56" s="81" cm="1">
        <f t="array" ref="CF56">SUM(IFERROR(CF37:CF55,0))</f>
        <v>52652.735993740214</v>
      </c>
      <c r="CG56" s="81" cm="1">
        <f t="array" ref="CG56">SUM(IFERROR(CG37:CG55,0))</f>
        <v>51883.200469483563</v>
      </c>
      <c r="CH56" s="81" cm="1">
        <f t="array" ref="CH56">SUM(IFERROR(CH37:CH55,0))</f>
        <v>51113.664945226898</v>
      </c>
      <c r="CI56" s="81" cm="1">
        <f t="array" ref="CI56">SUM(IFERROR(CI37:CI55,0))</f>
        <v>50344.129420970254</v>
      </c>
      <c r="CJ56" s="81" cm="1">
        <f t="array" ref="CJ56">SUM(IFERROR(CJ37:CJ55,0))</f>
        <v>49574.59389671361</v>
      </c>
      <c r="CK56" s="81" cm="1">
        <f t="array" ref="CK56">SUM(IFERROR(CK37:CK55,0))</f>
        <v>48475.257433489831</v>
      </c>
      <c r="CL56" s="81" cm="1">
        <f t="array" ref="CL56">SUM(IFERROR(CL37:CL55,0))</f>
        <v>47375.920970266037</v>
      </c>
      <c r="CM56" s="81" cm="1">
        <f t="array" ref="CM56">SUM(IFERROR(CM37:CM55,0))</f>
        <v>46276.584507042251</v>
      </c>
      <c r="CN56" s="81" cm="1">
        <f t="array" ref="CN56">SUM(IFERROR(CN37:CN55,0))</f>
        <v>45177.248043818458</v>
      </c>
      <c r="CO56" s="81" cm="1">
        <f t="array" ref="CO56">SUM(IFERROR(CO37:CO55,0))</f>
        <v>44077.911580594679</v>
      </c>
      <c r="CP56" s="81" cm="1">
        <f t="array" ref="CP56">SUM(IFERROR(CP37:CP55,0))</f>
        <v>42978.575117370878</v>
      </c>
      <c r="CQ56" s="81" cm="1">
        <f t="array" ref="CQ56">SUM(IFERROR(CQ37:CQ55,0))</f>
        <v>41879.238654147091</v>
      </c>
      <c r="CR56" s="81" cm="1">
        <f t="array" ref="CR56">SUM(IFERROR(CR37:CR55,0))</f>
        <v>40779.902190923312</v>
      </c>
      <c r="CS56" s="81" cm="1">
        <f t="array" ref="CS56">SUM(IFERROR(CS37:CS55,0))</f>
        <v>39680.565727699519</v>
      </c>
      <c r="CT56" s="81" cm="1">
        <f t="array" ref="CT56">SUM(IFERROR(CT37:CT55,0))</f>
        <v>38581.229264475725</v>
      </c>
      <c r="CU56" s="81" cm="1">
        <f t="array" ref="CU56">SUM(IFERROR(CU37:CU55,0))</f>
        <v>37481.892801251939</v>
      </c>
      <c r="CV56" s="81" cm="1">
        <f t="array" ref="CV56">SUM(IFERROR(CV37:CV55,0))</f>
        <v>36382.556338028146</v>
      </c>
      <c r="CW56" s="81" cm="1">
        <f t="array" ref="CW56">SUM(IFERROR(CW37:CW55,0))</f>
        <v>35283.219874804367</v>
      </c>
      <c r="CX56" s="81" cm="1">
        <f t="array" ref="CX56">SUM(IFERROR(CX37:CX55,0))</f>
        <v>34183.883411580566</v>
      </c>
      <c r="CY56" s="81" cm="1">
        <f t="array" ref="CY56">SUM(IFERROR(CY37:CY55,0))</f>
        <v>33084.546948356787</v>
      </c>
      <c r="CZ56" s="81" cm="1">
        <f t="array" ref="CZ56">SUM(IFERROR(CZ37:CZ55,0))</f>
        <v>31985.210485133</v>
      </c>
      <c r="DA56" s="81" cm="1">
        <f t="array" ref="DA56">SUM(IFERROR(DA37:DA55,0))</f>
        <v>30885.874021909211</v>
      </c>
      <c r="DB56" s="81" cm="1">
        <f t="array" ref="DB56">SUM(IFERROR(DB37:DB55,0))</f>
        <v>29786.537558685424</v>
      </c>
      <c r="DC56" s="81" cm="1">
        <f t="array" ref="DC56">SUM(IFERROR(DC37:DC55,0))</f>
        <v>28687.201095461642</v>
      </c>
      <c r="DD56" s="81" cm="1">
        <f t="array" ref="DD56">SUM(IFERROR(DD37:DD55,0))</f>
        <v>27587.86463223787</v>
      </c>
    </row>
    <row r="58" spans="2:108">
      <c r="B58" s="14" t="s">
        <v>248</v>
      </c>
      <c r="U58" s="98"/>
      <c r="AY58" s="98"/>
    </row>
    <row r="59" spans="2:108">
      <c r="C59" s="14" t="s">
        <v>249</v>
      </c>
      <c r="E59" s="73">
        <v>13</v>
      </c>
      <c r="F59" s="82"/>
      <c r="G59" s="73">
        <v>3.5</v>
      </c>
      <c r="H59" s="73">
        <v>0</v>
      </c>
      <c r="I59" s="73">
        <v>0</v>
      </c>
      <c r="J59" s="73">
        <v>1.9</v>
      </c>
      <c r="K59" s="73">
        <v>1.2</v>
      </c>
      <c r="L59" s="73">
        <v>1.8</v>
      </c>
      <c r="M59" s="73">
        <v>12.9</v>
      </c>
      <c r="N59" s="73">
        <v>0</v>
      </c>
      <c r="O59" s="73">
        <v>0</v>
      </c>
      <c r="P59" s="73">
        <v>7.4</v>
      </c>
      <c r="Q59" s="73">
        <v>4.7</v>
      </c>
      <c r="R59" s="73">
        <v>6.9</v>
      </c>
      <c r="S59" s="73"/>
      <c r="T59" s="73"/>
      <c r="U59" s="73"/>
      <c r="V59" s="73"/>
      <c r="AW59" s="73"/>
      <c r="AX59" s="73"/>
      <c r="AY59" s="73"/>
      <c r="AZ59" s="73"/>
      <c r="CA59" s="73"/>
      <c r="CB59" s="73"/>
      <c r="CC59" s="73"/>
      <c r="CD59" s="73"/>
    </row>
    <row r="60" spans="2:108">
      <c r="C60" s="14" t="s">
        <v>250</v>
      </c>
      <c r="E60" s="14">
        <v>10.5</v>
      </c>
      <c r="F60" s="82"/>
      <c r="G60" s="73">
        <v>13.3</v>
      </c>
      <c r="H60" s="73">
        <v>0</v>
      </c>
      <c r="I60" s="73">
        <v>0</v>
      </c>
      <c r="J60" s="73">
        <v>7.4</v>
      </c>
      <c r="K60" s="73">
        <v>4.5999999999999996</v>
      </c>
      <c r="L60" s="73">
        <v>7</v>
      </c>
      <c r="M60" s="73">
        <v>39.9</v>
      </c>
      <c r="N60" s="73">
        <v>0</v>
      </c>
      <c r="O60" s="73">
        <v>0</v>
      </c>
      <c r="P60" s="73">
        <v>22.7</v>
      </c>
      <c r="Q60" s="73">
        <v>14.6</v>
      </c>
      <c r="R60" s="73">
        <v>21.3</v>
      </c>
      <c r="S60" s="73"/>
      <c r="T60" s="73"/>
      <c r="U60" s="73"/>
      <c r="V60" s="73"/>
      <c r="AW60" s="73"/>
      <c r="AX60" s="73"/>
      <c r="AY60" s="73"/>
      <c r="AZ60" s="73"/>
      <c r="CA60" s="73"/>
      <c r="CB60" s="73"/>
      <c r="CC60" s="73"/>
      <c r="CD60" s="73"/>
    </row>
    <row r="61" spans="2:108">
      <c r="C61" s="14" t="s">
        <v>251</v>
      </c>
      <c r="E61" s="14">
        <v>6.1</v>
      </c>
      <c r="F61" s="82"/>
      <c r="G61" s="73">
        <v>16.3</v>
      </c>
      <c r="H61" s="73">
        <v>0</v>
      </c>
      <c r="I61" s="73">
        <v>0</v>
      </c>
      <c r="J61" s="73">
        <v>9</v>
      </c>
      <c r="K61" s="73">
        <v>5.6</v>
      </c>
      <c r="L61" s="73">
        <v>8.4</v>
      </c>
      <c r="M61" s="73">
        <v>28.3</v>
      </c>
      <c r="N61" s="73">
        <v>0</v>
      </c>
      <c r="O61" s="73">
        <v>0</v>
      </c>
      <c r="P61" s="73">
        <v>16.2</v>
      </c>
      <c r="Q61" s="73">
        <v>10.4</v>
      </c>
      <c r="R61" s="73">
        <v>15.1</v>
      </c>
      <c r="S61" s="73"/>
      <c r="T61" s="73"/>
      <c r="U61" s="73"/>
      <c r="V61" s="73"/>
      <c r="AW61" s="73"/>
      <c r="AX61" s="73"/>
      <c r="AY61" s="73"/>
      <c r="AZ61" s="73"/>
      <c r="CA61" s="73"/>
      <c r="CB61" s="73"/>
      <c r="CC61" s="73"/>
      <c r="CD61" s="73"/>
    </row>
  </sheetData>
  <mergeCells count="10">
    <mergeCell ref="G35:L35"/>
    <mergeCell ref="M35:R35"/>
    <mergeCell ref="S35:AV35"/>
    <mergeCell ref="AW35:BZ35"/>
    <mergeCell ref="CA35:DD35"/>
    <mergeCell ref="CA5:DD5"/>
    <mergeCell ref="G5:L5"/>
    <mergeCell ref="M5:R5"/>
    <mergeCell ref="S5:AV5"/>
    <mergeCell ref="AW5:BZ5"/>
  </mergeCells>
  <conditionalFormatting sqref="G7:G25 M7:M25">
    <cfRule type="dataBar" priority="3">
      <dataBar>
        <cfvo type="min"/>
        <cfvo type="max"/>
        <color rgb="FF63C384"/>
      </dataBar>
      <extLst>
        <ext xmlns:x14="http://schemas.microsoft.com/office/spreadsheetml/2009/9/main" uri="{B025F937-C7B1-47D3-B67F-A62EFF666E3E}">
          <x14:id>{89D1FBBA-792C-0344-A4C6-38C99860F955}</x14:id>
        </ext>
      </extLst>
    </cfRule>
  </conditionalFormatting>
  <conditionalFormatting sqref="H7:H25 N7:N25">
    <cfRule type="dataBar" priority="2">
      <dataBar>
        <cfvo type="min"/>
        <cfvo type="max"/>
        <color rgb="FFFF555A"/>
      </dataBar>
      <extLst>
        <ext xmlns:x14="http://schemas.microsoft.com/office/spreadsheetml/2009/9/main" uri="{B025F937-C7B1-47D3-B67F-A62EFF666E3E}">
          <x14:id>{8482877F-1829-B242-8A96-AA215839C02C}</x14:id>
        </ext>
      </extLst>
    </cfRule>
  </conditionalFormatting>
  <conditionalFormatting sqref="L7:L25 R7:R25">
    <cfRule type="dataBar" priority="1">
      <dataBar>
        <cfvo type="min"/>
        <cfvo type="max"/>
        <color rgb="FFFFB628"/>
      </dataBar>
      <extLst>
        <ext xmlns:x14="http://schemas.microsoft.com/office/spreadsheetml/2009/9/main" uri="{B025F937-C7B1-47D3-B67F-A62EFF666E3E}">
          <x14:id>{B26AC29D-EB99-794B-BE49-2CD337D06156}</x14:id>
        </ext>
      </extLst>
    </cfRule>
  </conditionalFormatting>
  <hyperlinks>
    <hyperlink ref="G3" r:id="rId1" xr:uid="{C1409D09-1CA8-5748-843C-617E9F2F67BE}"/>
  </hyperlinks>
  <pageMargins left="0.7" right="0.7" top="0.75" bottom="0.75" header="0.3" footer="0.3"/>
  <legacyDrawing r:id="rId2"/>
  <extLst>
    <ext xmlns:x14="http://schemas.microsoft.com/office/spreadsheetml/2009/9/main" uri="{78C0D931-6437-407d-A8EE-F0AAD7539E65}">
      <x14:conditionalFormattings>
        <x14:conditionalFormatting xmlns:xm="http://schemas.microsoft.com/office/excel/2006/main">
          <x14:cfRule type="dataBar" id="{89D1FBBA-792C-0344-A4C6-38C99860F955}">
            <x14:dataBar minLength="0" maxLength="100" border="1" negativeBarBorderColorSameAsPositive="0">
              <x14:cfvo type="autoMin"/>
              <x14:cfvo type="autoMax"/>
              <x14:borderColor rgb="FF63C384"/>
              <x14:negativeFillColor rgb="FFFF0000"/>
              <x14:negativeBorderColor rgb="FFFF0000"/>
              <x14:axisColor rgb="FF000000"/>
            </x14:dataBar>
          </x14:cfRule>
          <xm:sqref>G7:G25 M7:M25</xm:sqref>
        </x14:conditionalFormatting>
        <x14:conditionalFormatting xmlns:xm="http://schemas.microsoft.com/office/excel/2006/main">
          <x14:cfRule type="dataBar" id="{8482877F-1829-B242-8A96-AA215839C02C}">
            <x14:dataBar minLength="0" maxLength="100" border="1" negativeBarBorderColorSameAsPositive="0">
              <x14:cfvo type="autoMin"/>
              <x14:cfvo type="autoMax"/>
              <x14:borderColor rgb="FFFF555A"/>
              <x14:negativeFillColor rgb="FFFF0000"/>
              <x14:negativeBorderColor rgb="FFFF0000"/>
              <x14:axisColor rgb="FF000000"/>
            </x14:dataBar>
          </x14:cfRule>
          <xm:sqref>H7:H25 N7:N25</xm:sqref>
        </x14:conditionalFormatting>
        <x14:conditionalFormatting xmlns:xm="http://schemas.microsoft.com/office/excel/2006/main">
          <x14:cfRule type="dataBar" id="{B26AC29D-EB99-794B-BE49-2CD337D06156}">
            <x14:dataBar minLength="0" maxLength="100" border="1" negativeBarBorderColorSameAsPositive="0">
              <x14:cfvo type="autoMin"/>
              <x14:cfvo type="autoMax"/>
              <x14:borderColor rgb="FFFFB628"/>
              <x14:negativeFillColor rgb="FFFF0000"/>
              <x14:negativeBorderColor rgb="FFFF0000"/>
              <x14:axisColor rgb="FF000000"/>
            </x14:dataBar>
          </x14:cfRule>
          <xm:sqref>L7:L25 R7:R25</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C23B53D9-B6B5-AB4A-B9DE-494DB9761497}">
          <x14:formula1>
            <xm:f>'Selection Tables'!$B$20:$B$21</xm:f>
          </x14:formula1>
          <xm:sqref>B7:B25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57D01-EA56-DA48-907E-DC7A44BB6EC7}">
  <sheetPr>
    <tabColor rgb="FF00B0F0"/>
  </sheetPr>
  <dimension ref="A1:M27"/>
  <sheetViews>
    <sheetView workbookViewId="0">
      <selection activeCell="M19" sqref="M19"/>
    </sheetView>
  </sheetViews>
  <sheetFormatPr defaultColWidth="10.875" defaultRowHeight="15"/>
  <cols>
    <col min="1" max="1" width="10.875" style="14"/>
    <col min="2" max="2" width="33.125" style="14" bestFit="1" customWidth="1"/>
    <col min="3" max="5" width="10.875" style="14"/>
    <col min="6" max="6" width="12.625" style="14" bestFit="1" customWidth="1"/>
    <col min="7" max="8" width="10.875" style="14"/>
    <col min="9" max="9" width="15.625" style="14" bestFit="1" customWidth="1"/>
    <col min="10" max="16384" width="10.875" style="14"/>
  </cols>
  <sheetData>
    <row r="1" spans="1:13" ht="24">
      <c r="A1" s="65" t="s">
        <v>253</v>
      </c>
    </row>
    <row r="3" spans="1:13" ht="15.95">
      <c r="B3" s="193" t="s">
        <v>254</v>
      </c>
      <c r="C3" s="193"/>
      <c r="D3" s="193"/>
    </row>
    <row r="5" spans="1:13" ht="21" thickBot="1">
      <c r="B5" s="27" t="s">
        <v>13</v>
      </c>
      <c r="C5" s="27"/>
      <c r="D5" s="27"/>
      <c r="F5" s="320" t="s">
        <v>255</v>
      </c>
      <c r="G5" s="320"/>
      <c r="H5" s="320"/>
      <c r="I5" s="320" t="s">
        <v>256</v>
      </c>
      <c r="J5" s="320"/>
      <c r="K5" s="320"/>
      <c r="L5" s="320"/>
    </row>
    <row r="6" spans="1:13" ht="15.95" thickTop="1">
      <c r="B6" s="13" t="s">
        <v>257</v>
      </c>
      <c r="C6" s="28" t="s">
        <v>258</v>
      </c>
      <c r="D6" s="28" t="s">
        <v>259</v>
      </c>
      <c r="F6" s="146" t="s">
        <v>260</v>
      </c>
      <c r="G6" s="146" t="s">
        <v>261</v>
      </c>
      <c r="H6" s="146" t="s">
        <v>262</v>
      </c>
      <c r="I6" s="146" t="s">
        <v>263</v>
      </c>
      <c r="J6" s="146" t="s">
        <v>264</v>
      </c>
      <c r="K6" s="146" t="s">
        <v>265</v>
      </c>
      <c r="L6" s="146" t="s">
        <v>266</v>
      </c>
      <c r="M6" s="14" t="s">
        <v>267</v>
      </c>
    </row>
    <row r="7" spans="1:13">
      <c r="B7" s="14" t="s">
        <v>14</v>
      </c>
      <c r="C7" s="29">
        <v>1</v>
      </c>
      <c r="D7" s="29">
        <v>1</v>
      </c>
      <c r="F7" s="31">
        <f>Electric_CIP!C63</f>
        <v>1123445051</v>
      </c>
      <c r="G7" s="31">
        <f>Gas_CIP!C20</f>
        <v>3963475</v>
      </c>
      <c r="H7" s="31">
        <f>Electric_CIP!E63+Gas_CIP!E20</f>
        <v>917362</v>
      </c>
      <c r="I7" s="153">
        <f>Electric_CIP!F63+Gas_CIP!F20</f>
        <v>225513814.88999999</v>
      </c>
      <c r="J7" s="152">
        <f>Electric_CIP!F63/Electric_CIP!C63</f>
        <v>0.1489956137516511</v>
      </c>
      <c r="K7" s="153">
        <f>Gas_CIP!F20/Gas_CIP!C20</f>
        <v>14.665269744353125</v>
      </c>
      <c r="L7" s="153">
        <f>I7/H7</f>
        <v>245.82859862300813</v>
      </c>
      <c r="M7" s="29">
        <f>I7/$I$7</f>
        <v>1</v>
      </c>
    </row>
    <row r="8" spans="1:13">
      <c r="B8" s="14" t="s">
        <v>268</v>
      </c>
      <c r="C8" s="29"/>
      <c r="D8" s="29"/>
      <c r="F8" s="14">
        <f>Inputs!B14*'Selection Tables'!F7</f>
        <v>0</v>
      </c>
      <c r="G8" s="14">
        <f>G7*Inputs!B15</f>
        <v>0</v>
      </c>
      <c r="H8" s="14">
        <f>Inputs!$B$14*Electric_CIP!E63+Inputs!$B$15*Gas_CIP!E20</f>
        <v>0</v>
      </c>
      <c r="I8" s="153">
        <f>Inputs!$B$14*Electric_CIP!F63+Inputs!$B$15*Gas_CIP!F20</f>
        <v>0</v>
      </c>
      <c r="J8" s="152">
        <f>J7</f>
        <v>0.1489956137516511</v>
      </c>
      <c r="K8" s="153">
        <f>K7</f>
        <v>14.665269744353125</v>
      </c>
      <c r="L8" s="153" t="e">
        <f t="shared" ref="L8:L16" si="0">I8/H8</f>
        <v>#DIV/0!</v>
      </c>
      <c r="M8" s="29">
        <f t="shared" ref="M8:M16" si="1">I8/$I$7</f>
        <v>0</v>
      </c>
    </row>
    <row r="9" spans="1:13">
      <c r="B9" s="14" t="s">
        <v>269</v>
      </c>
      <c r="C9" s="29">
        <f>VLOOKUP('Selection Tables'!B9,Electric_CIP!$B$4:$J$69,9,FALSE)</f>
        <v>0</v>
      </c>
      <c r="D9" s="29">
        <f>VLOOKUP(B9,Gas_CIP!$B$5:$J$24,9,FALSE)</f>
        <v>0.49371108031819833</v>
      </c>
      <c r="F9" s="14">
        <f>Electric_CIP!C66</f>
        <v>0</v>
      </c>
      <c r="G9" s="31">
        <f>Gas_CIP!C5</f>
        <v>2632545</v>
      </c>
      <c r="H9" s="31">
        <f>Gas_CIP!E5</f>
        <v>154136</v>
      </c>
      <c r="I9" s="153">
        <f>Gas_CIP!F5</f>
        <v>31140094</v>
      </c>
      <c r="J9" s="152">
        <f>0</f>
        <v>0</v>
      </c>
      <c r="K9" s="153">
        <f>Gas_CIP!F5/Gas_CIP!C5</f>
        <v>11.828893333257362</v>
      </c>
      <c r="L9" s="153">
        <f t="shared" si="0"/>
        <v>202.02998650542378</v>
      </c>
      <c r="M9" s="29">
        <f t="shared" si="1"/>
        <v>0.13808508367963782</v>
      </c>
    </row>
    <row r="10" spans="1:13">
      <c r="B10" s="14" t="s">
        <v>270</v>
      </c>
      <c r="C10" s="29">
        <f>VLOOKUP('Selection Tables'!B10,Electric_CIP!$B$4:$J$69,9,FALSE)</f>
        <v>0</v>
      </c>
      <c r="D10" s="29">
        <f>VLOOKUP(B10,Gas_CIP!$B$5:$J$24,9,FALSE)</f>
        <v>1.9839524239041079E-2</v>
      </c>
      <c r="F10" s="14">
        <f>Electric_CIP!C67</f>
        <v>0</v>
      </c>
      <c r="G10" s="31">
        <f>Gas_CIP!C6</f>
        <v>13577</v>
      </c>
      <c r="H10" s="14">
        <f>Gas_CIP!E6</f>
        <v>795</v>
      </c>
      <c r="I10" s="153">
        <f>Gas_CIP!F6</f>
        <v>403118</v>
      </c>
      <c r="J10" s="152">
        <v>0</v>
      </c>
      <c r="K10" s="153">
        <f>Gas_CIP!F6/Gas_CIP!C6</f>
        <v>29.691242542535171</v>
      </c>
      <c r="L10" s="153">
        <f t="shared" si="0"/>
        <v>507.06666666666666</v>
      </c>
      <c r="M10" s="29">
        <f t="shared" si="1"/>
        <v>1.7875534596256592E-3</v>
      </c>
    </row>
    <row r="11" spans="1:13">
      <c r="B11" s="14" t="s">
        <v>271</v>
      </c>
      <c r="C11" s="29">
        <f>VLOOKUP('Selection Tables'!B11,Electric_CIP!$B$4:$J$69,9,FALSE)</f>
        <v>0.23482461533279525</v>
      </c>
      <c r="D11" s="29">
        <f>VLOOKUP(B11,Gas_CIP!$B$5:$J$24,9,FALSE)</f>
        <v>0</v>
      </c>
      <c r="F11" s="31">
        <f>Electric_CIP!C65</f>
        <v>169483270</v>
      </c>
      <c r="G11" s="14">
        <f>Gas_CIP!C22</f>
        <v>0</v>
      </c>
      <c r="H11" s="31">
        <f>Electric_CIP!E65</f>
        <v>103384</v>
      </c>
      <c r="I11" s="153">
        <f>Electric_CIP!F65</f>
        <v>24187735</v>
      </c>
      <c r="J11" s="152">
        <f>Electric_CIP!F65/Electric_CIP!C65</f>
        <v>0.14271458769942308</v>
      </c>
      <c r="K11" s="153">
        <v>0</v>
      </c>
      <c r="L11" s="153">
        <f t="shared" si="0"/>
        <v>233.96013889963632</v>
      </c>
      <c r="M11" s="29">
        <f t="shared" si="1"/>
        <v>0.10725611205592071</v>
      </c>
    </row>
    <row r="12" spans="1:13">
      <c r="B12" s="14" t="s">
        <v>272</v>
      </c>
      <c r="C12" s="29">
        <f>VLOOKUP('Selection Tables'!B12,Electric_CIP!$B$4:$J$69,9,FALSE)</f>
        <v>0</v>
      </c>
      <c r="D12" s="29">
        <f>VLOOKUP(B12,Gas_CIP!$B$5:$J$24,9,FALSE)</f>
        <v>3.9439401871674065E-3</v>
      </c>
      <c r="F12" s="14">
        <f>Electric_CIP!C67</f>
        <v>0</v>
      </c>
      <c r="G12" s="31">
        <f>Gas_CIP!C7</f>
        <v>5398</v>
      </c>
      <c r="H12" s="14">
        <f>Gas_CIP!E7</f>
        <v>316</v>
      </c>
      <c r="I12" s="153">
        <f>Gas_CIP!F7</f>
        <v>137267</v>
      </c>
      <c r="J12" s="152">
        <v>0</v>
      </c>
      <c r="K12" s="153">
        <f>Gas_CIP!F7/Gas_CIP!C7</f>
        <v>25.42923304927751</v>
      </c>
      <c r="L12" s="153">
        <f t="shared" si="0"/>
        <v>434.38924050632909</v>
      </c>
      <c r="M12" s="29">
        <f t="shared" si="1"/>
        <v>6.0868554800935554E-4</v>
      </c>
    </row>
    <row r="13" spans="1:13">
      <c r="B13" s="14" t="s">
        <v>273</v>
      </c>
      <c r="C13" s="29">
        <f>VLOOKUP('Selection Tables'!B13,Electric_CIP!$B$4:$J$69,9,FALSE)</f>
        <v>0</v>
      </c>
      <c r="D13" s="29">
        <f>VLOOKUP(B13,Gas_CIP!$B$5:$J$24,9,FALSE)</f>
        <v>0.18595946008304118</v>
      </c>
      <c r="F13" s="14">
        <f>Electric_CIP!C69</f>
        <v>0</v>
      </c>
      <c r="G13" s="31">
        <f>Gas_CIP!C8</f>
        <v>402989</v>
      </c>
      <c r="H13" s="31">
        <f>Gas_CIP!E8</f>
        <v>23595</v>
      </c>
      <c r="I13" s="153">
        <f>Gas_CIP!F8</f>
        <v>10666999</v>
      </c>
      <c r="J13" s="152">
        <v>0</v>
      </c>
      <c r="K13" s="153">
        <f>Gas_CIP!F8/Gas_CIP!C8</f>
        <v>26.469702646970514</v>
      </c>
      <c r="L13" s="153">
        <f t="shared" si="0"/>
        <v>452.0872642509006</v>
      </c>
      <c r="M13" s="29">
        <f t="shared" si="1"/>
        <v>4.7300867156201035E-2</v>
      </c>
    </row>
    <row r="14" spans="1:13">
      <c r="B14" s="14" t="s">
        <v>274</v>
      </c>
      <c r="C14" s="29">
        <f>VLOOKUP('Selection Tables'!B14,Electric_CIP!$B$4:$J$69,9,FALSE)</f>
        <v>4.8622547658622346E-2</v>
      </c>
      <c r="D14" s="29">
        <f>VLOOKUP(B14,Gas_CIP!$B$5:$J$24,9,FALSE)</f>
        <v>0</v>
      </c>
      <c r="F14" s="31">
        <f>Electric_CIP!C5</f>
        <v>72467019</v>
      </c>
      <c r="G14" s="14">
        <f>Gas_CIP!C23</f>
        <v>0</v>
      </c>
      <c r="H14" s="31">
        <f>Electric_CIP!E5</f>
        <v>44205</v>
      </c>
      <c r="I14" s="153">
        <f>Electric_CIP!F5</f>
        <v>8129337</v>
      </c>
      <c r="J14" s="152">
        <f>Electric_CIP!F5/Electric_CIP!C5</f>
        <v>0.11217981796657042</v>
      </c>
      <c r="K14" s="153">
        <v>0</v>
      </c>
      <c r="L14" s="153">
        <f t="shared" si="0"/>
        <v>183.90084832032576</v>
      </c>
      <c r="M14" s="29">
        <f t="shared" si="1"/>
        <v>3.6048066518520328E-2</v>
      </c>
    </row>
    <row r="15" spans="1:13">
      <c r="B15" s="14" t="s">
        <v>275</v>
      </c>
      <c r="C15" s="29">
        <f>VLOOKUP('Selection Tables'!B15,Electric_CIP!$B$4:$J$69,9,FALSE)</f>
        <v>3.0893748932910609E-2</v>
      </c>
      <c r="D15" s="29">
        <f>VLOOKUP(B15,Gas_CIP!$B$5:$J$24,9,FALSE)</f>
        <v>0</v>
      </c>
      <c r="F15" s="31">
        <f>Electric_CIP!C6</f>
        <v>52497167</v>
      </c>
      <c r="G15" s="14">
        <f>Gas_CIP!C24</f>
        <v>0</v>
      </c>
      <c r="H15" s="31">
        <f>Electric_CIP!E6</f>
        <v>32023</v>
      </c>
      <c r="I15" s="153">
        <f>Electric_CIP!F6</f>
        <v>6491039</v>
      </c>
      <c r="J15" s="152">
        <f>Electric_CIP!F6/Electric_CIP!C6</f>
        <v>0.12364551024248603</v>
      </c>
      <c r="K15" s="153">
        <v>0</v>
      </c>
      <c r="L15" s="153">
        <f t="shared" si="0"/>
        <v>202.699278643475</v>
      </c>
      <c r="M15" s="29">
        <f t="shared" si="1"/>
        <v>2.8783331979755505E-2</v>
      </c>
    </row>
    <row r="16" spans="1:13">
      <c r="B16" s="14" t="s">
        <v>276</v>
      </c>
      <c r="C16" s="29">
        <f>VLOOKUP('Selection Tables'!B16,Electric_CIP!$B$4:$J$69,9,FALSE)</f>
        <v>0.5086318928472453</v>
      </c>
      <c r="D16" s="29">
        <f>VLOOKUP(B16,Gas_CIP!$B$5:$J$24,9,FALSE)</f>
        <v>0.25263112398694176</v>
      </c>
      <c r="F16" s="31">
        <f>Electric_CIP!C7</f>
        <v>660435156</v>
      </c>
      <c r="G16" s="31">
        <f>Gas_CIP!C9</f>
        <v>799597</v>
      </c>
      <c r="H16" s="31">
        <f>Electric_CIP!E7+Gas_CIP!E9</f>
        <v>449681</v>
      </c>
      <c r="I16" s="153">
        <f>Electric_CIP!F7+Gas_CIP!F9</f>
        <v>123291144</v>
      </c>
      <c r="J16" s="152">
        <f>Electric_CIP!F7/Electric_CIP!C7</f>
        <v>0.1652089595908792</v>
      </c>
      <c r="K16" s="153">
        <f>Gas_CIP!F9/Gas_CIP!C9</f>
        <v>17.735608062561514</v>
      </c>
      <c r="L16" s="153">
        <f t="shared" si="0"/>
        <v>274.17467938382987</v>
      </c>
      <c r="M16" s="29">
        <f t="shared" si="1"/>
        <v>0.54671215623813707</v>
      </c>
    </row>
    <row r="17" spans="2:13">
      <c r="I17" s="29"/>
    </row>
    <row r="18" spans="2:13">
      <c r="M18" s="179">
        <f>M9+M11+M13+M14+M15+M16</f>
        <v>0.9041856176281724</v>
      </c>
    </row>
    <row r="19" spans="2:13" ht="21" thickBot="1">
      <c r="B19" s="27" t="s">
        <v>277</v>
      </c>
      <c r="C19" s="27"/>
      <c r="D19" s="27"/>
    </row>
    <row r="20" spans="2:13" ht="15.95" thickTop="1">
      <c r="B20" s="14" t="s">
        <v>23</v>
      </c>
    </row>
    <row r="21" spans="2:13">
      <c r="B21" s="14" t="s">
        <v>85</v>
      </c>
    </row>
    <row r="24" spans="2:13" ht="21" thickBot="1">
      <c r="B24" s="27" t="s">
        <v>278</v>
      </c>
    </row>
    <row r="25" spans="2:13" ht="15.95" thickTop="1">
      <c r="B25" s="14" t="s">
        <v>101</v>
      </c>
    </row>
    <row r="26" spans="2:13">
      <c r="B26" s="14" t="s">
        <v>119</v>
      </c>
    </row>
    <row r="27" spans="2:13">
      <c r="B27" s="14" t="s">
        <v>123</v>
      </c>
    </row>
  </sheetData>
  <sortState xmlns:xlrd2="http://schemas.microsoft.com/office/spreadsheetml/2017/richdata2" ref="B17:B25">
    <sortCondition ref="B17:B25"/>
  </sortState>
  <mergeCells count="2">
    <mergeCell ref="F5:H5"/>
    <mergeCell ref="I5:L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823F8-8945-DC44-92F0-2245A03F5ACE}">
  <sheetPr>
    <tabColor rgb="FF00B0F0"/>
  </sheetPr>
  <dimension ref="A1:J73"/>
  <sheetViews>
    <sheetView workbookViewId="0">
      <selection activeCell="B73" sqref="B73"/>
    </sheetView>
  </sheetViews>
  <sheetFormatPr defaultColWidth="10.875" defaultRowHeight="15"/>
  <cols>
    <col min="1" max="1" width="10.875" style="14"/>
    <col min="2" max="2" width="39.875" style="14" bestFit="1" customWidth="1"/>
    <col min="3" max="3" width="12.625" style="14" bestFit="1" customWidth="1"/>
    <col min="4" max="5" width="11" style="14" bestFit="1" customWidth="1"/>
    <col min="6" max="6" width="13.125" style="14" customWidth="1"/>
    <col min="7" max="7" width="13.875" style="14" customWidth="1"/>
    <col min="8" max="8" width="10.875" style="14"/>
    <col min="9" max="9" width="16.875" style="14" bestFit="1" customWidth="1"/>
    <col min="10" max="10" width="11" style="14" bestFit="1" customWidth="1"/>
    <col min="11" max="16384" width="10.875" style="14"/>
  </cols>
  <sheetData>
    <row r="1" spans="1:10" ht="24">
      <c r="A1" s="2" t="s">
        <v>279</v>
      </c>
    </row>
    <row r="3" spans="1:10" ht="48">
      <c r="B3" s="30" t="s">
        <v>280</v>
      </c>
      <c r="C3" s="30" t="s">
        <v>281</v>
      </c>
      <c r="D3" s="30" t="s">
        <v>282</v>
      </c>
      <c r="E3" s="30" t="s">
        <v>283</v>
      </c>
      <c r="F3" s="30" t="s">
        <v>284</v>
      </c>
      <c r="G3" s="30" t="s">
        <v>285</v>
      </c>
      <c r="I3" s="30" t="s">
        <v>286</v>
      </c>
      <c r="J3" s="30" t="s">
        <v>287</v>
      </c>
    </row>
    <row r="4" spans="1:10">
      <c r="B4" s="13" t="s">
        <v>288</v>
      </c>
    </row>
    <row r="5" spans="1:10">
      <c r="B5" s="14" t="s">
        <v>274</v>
      </c>
      <c r="C5" s="31">
        <v>72467019</v>
      </c>
      <c r="D5" s="32">
        <v>2.64E-2</v>
      </c>
      <c r="E5" s="31">
        <v>44205</v>
      </c>
      <c r="F5" s="33">
        <v>8129337</v>
      </c>
      <c r="G5" s="32">
        <v>0.05</v>
      </c>
      <c r="I5" s="34">
        <f>C5/D5</f>
        <v>2744962840.909091</v>
      </c>
      <c r="J5" s="43">
        <f>I5/$I$63</f>
        <v>4.8622547658622346E-2</v>
      </c>
    </row>
    <row r="6" spans="1:10">
      <c r="B6" s="14" t="s">
        <v>275</v>
      </c>
      <c r="C6" s="31">
        <v>52497167</v>
      </c>
      <c r="D6" s="32">
        <v>3.0099999999999998E-2</v>
      </c>
      <c r="E6" s="31">
        <v>32023</v>
      </c>
      <c r="F6" s="33">
        <v>6491039</v>
      </c>
      <c r="G6" s="32">
        <v>4.2000000000000003E-2</v>
      </c>
      <c r="I6" s="34">
        <f t="shared" ref="I6:I63" si="0">C6/D6</f>
        <v>1744091926.9102991</v>
      </c>
      <c r="J6" s="43">
        <f t="shared" ref="J6:J63" si="1">I6/$I$63</f>
        <v>3.0893748932910609E-2</v>
      </c>
    </row>
    <row r="7" spans="1:10">
      <c r="B7" s="14" t="s">
        <v>276</v>
      </c>
      <c r="C7" s="31">
        <v>660435156</v>
      </c>
      <c r="D7" s="32">
        <v>2.3E-2</v>
      </c>
      <c r="E7" s="31">
        <v>402865</v>
      </c>
      <c r="F7" s="33">
        <v>109109805</v>
      </c>
      <c r="G7" s="32">
        <v>3.7999999999999999E-2</v>
      </c>
      <c r="I7" s="34">
        <f t="shared" si="0"/>
        <v>28714572000</v>
      </c>
      <c r="J7" s="43">
        <f t="shared" si="1"/>
        <v>0.5086318928472453</v>
      </c>
    </row>
    <row r="8" spans="1:10">
      <c r="B8" s="36" t="s">
        <v>289</v>
      </c>
      <c r="C8" s="37">
        <v>785399342</v>
      </c>
      <c r="D8" s="38">
        <v>2.3599999999999999E-2</v>
      </c>
      <c r="E8" s="37">
        <v>479094</v>
      </c>
      <c r="F8" s="39">
        <v>123730181</v>
      </c>
      <c r="G8" s="38">
        <v>3.9E-2</v>
      </c>
      <c r="I8" s="34">
        <f t="shared" si="0"/>
        <v>33279633135.59322</v>
      </c>
      <c r="J8" s="43">
        <f t="shared" si="1"/>
        <v>0.5894945184980882</v>
      </c>
    </row>
    <row r="9" spans="1:10">
      <c r="B9" s="13" t="s">
        <v>290</v>
      </c>
      <c r="I9" s="34"/>
      <c r="J9" s="43"/>
    </row>
    <row r="10" spans="1:10">
      <c r="B10" s="14" t="s">
        <v>291</v>
      </c>
      <c r="C10" s="31">
        <v>19378633</v>
      </c>
      <c r="D10" s="32">
        <v>1.6899999999999998E-2</v>
      </c>
      <c r="E10" s="31">
        <v>11821</v>
      </c>
      <c r="F10" s="33">
        <v>2296014</v>
      </c>
      <c r="G10" s="32">
        <v>1.7999999999999999E-2</v>
      </c>
      <c r="I10" s="34">
        <f t="shared" si="0"/>
        <v>1146664674.5562131</v>
      </c>
      <c r="J10" s="43">
        <f t="shared" si="1"/>
        <v>2.0311297827479275E-2</v>
      </c>
    </row>
    <row r="11" spans="1:10">
      <c r="B11" s="14" t="s">
        <v>292</v>
      </c>
      <c r="C11" s="31">
        <v>129126435</v>
      </c>
      <c r="D11" s="32">
        <v>1.41E-2</v>
      </c>
      <c r="E11" s="31">
        <v>78767</v>
      </c>
      <c r="F11" s="33">
        <v>18818000</v>
      </c>
      <c r="G11" s="32">
        <v>1.9E-2</v>
      </c>
      <c r="I11" s="34">
        <f t="shared" si="0"/>
        <v>9157903191.4893627</v>
      </c>
      <c r="J11" s="43">
        <f t="shared" si="1"/>
        <v>0.1622173450747956</v>
      </c>
    </row>
    <row r="12" spans="1:10">
      <c r="B12" s="14" t="s">
        <v>293</v>
      </c>
      <c r="C12" s="31">
        <v>26303903</v>
      </c>
      <c r="D12" s="32">
        <v>8.5000000000000006E-3</v>
      </c>
      <c r="E12" s="31">
        <v>16045</v>
      </c>
      <c r="F12" s="33">
        <v>3464675</v>
      </c>
      <c r="G12" s="32">
        <v>1.0999999999999999E-2</v>
      </c>
      <c r="I12" s="34">
        <f t="shared" si="0"/>
        <v>3094576823.5294113</v>
      </c>
      <c r="J12" s="43">
        <f t="shared" si="1"/>
        <v>5.4815390154970105E-2</v>
      </c>
    </row>
    <row r="13" spans="1:10">
      <c r="B13" s="14" t="s">
        <v>294</v>
      </c>
      <c r="C13" s="31">
        <v>21920274</v>
      </c>
      <c r="D13" s="32">
        <v>1.78E-2</v>
      </c>
      <c r="E13" s="31">
        <v>13371</v>
      </c>
      <c r="F13" s="33">
        <v>1577448</v>
      </c>
      <c r="G13" s="32">
        <v>1.2E-2</v>
      </c>
      <c r="I13" s="34">
        <f t="shared" si="0"/>
        <v>1231476067.4157302</v>
      </c>
      <c r="J13" s="43">
        <f t="shared" si="1"/>
        <v>2.1813593570739788E-2</v>
      </c>
    </row>
    <row r="14" spans="1:10">
      <c r="B14" s="36" t="s">
        <v>295</v>
      </c>
      <c r="C14" s="37">
        <v>196729245</v>
      </c>
      <c r="D14" s="38">
        <v>1.34E-2</v>
      </c>
      <c r="E14" s="37">
        <v>120005</v>
      </c>
      <c r="F14" s="39">
        <v>26156138</v>
      </c>
      <c r="G14" s="38">
        <v>1.7000000000000001E-2</v>
      </c>
      <c r="I14" s="34">
        <f t="shared" si="0"/>
        <v>14681286940.298508</v>
      </c>
      <c r="J14" s="43">
        <f t="shared" si="1"/>
        <v>0.26005509557577849</v>
      </c>
    </row>
    <row r="15" spans="1:10">
      <c r="B15" s="13" t="s">
        <v>296</v>
      </c>
      <c r="I15" s="34"/>
      <c r="J15" s="43"/>
    </row>
    <row r="16" spans="1:10">
      <c r="B16" s="14" t="s">
        <v>292</v>
      </c>
      <c r="C16" s="31">
        <v>3426364</v>
      </c>
      <c r="D16" s="32">
        <v>1.06E-2</v>
      </c>
      <c r="E16" s="31">
        <v>2090</v>
      </c>
      <c r="F16" s="33">
        <v>600876</v>
      </c>
      <c r="G16" s="32">
        <v>1.7000000000000001E-2</v>
      </c>
      <c r="I16" s="34">
        <f t="shared" si="0"/>
        <v>323241886.79245281</v>
      </c>
      <c r="J16" s="43">
        <f t="shared" si="1"/>
        <v>5.7257037551094354E-3</v>
      </c>
    </row>
    <row r="17" spans="2:10">
      <c r="B17" s="14" t="s">
        <v>293</v>
      </c>
      <c r="C17" s="31">
        <v>10626568</v>
      </c>
      <c r="D17" s="32">
        <v>1.5599999999999999E-2</v>
      </c>
      <c r="E17" s="31">
        <v>6482</v>
      </c>
      <c r="F17" s="33">
        <v>1304184</v>
      </c>
      <c r="G17" s="32">
        <v>2.1000000000000001E-2</v>
      </c>
      <c r="I17" s="34">
        <f t="shared" si="0"/>
        <v>681190256.41025639</v>
      </c>
      <c r="J17" s="43">
        <f t="shared" si="1"/>
        <v>1.2066176347920111E-2</v>
      </c>
    </row>
    <row r="18" spans="2:10">
      <c r="B18" s="14" t="s">
        <v>294</v>
      </c>
      <c r="C18" s="31">
        <v>5681042</v>
      </c>
      <c r="D18" s="32">
        <v>2.3699999999999999E-2</v>
      </c>
      <c r="E18" s="31">
        <v>3465</v>
      </c>
      <c r="F18" s="33">
        <v>362076</v>
      </c>
      <c r="G18" s="32">
        <v>1.4E-2</v>
      </c>
      <c r="I18" s="34">
        <f t="shared" si="0"/>
        <v>239706413.50210971</v>
      </c>
      <c r="J18" s="43">
        <f t="shared" si="1"/>
        <v>4.2460088496949402E-3</v>
      </c>
    </row>
    <row r="19" spans="2:10">
      <c r="B19" s="36" t="s">
        <v>297</v>
      </c>
      <c r="C19" s="37">
        <v>19733975</v>
      </c>
      <c r="D19" s="38">
        <v>1.5900000000000001E-2</v>
      </c>
      <c r="E19" s="37">
        <v>12038</v>
      </c>
      <c r="F19" s="39">
        <v>2267137</v>
      </c>
      <c r="G19" s="38">
        <v>1.7999999999999999E-2</v>
      </c>
      <c r="I19" s="34">
        <f t="shared" si="0"/>
        <v>1241130503.144654</v>
      </c>
      <c r="J19" s="43">
        <f t="shared" si="1"/>
        <v>2.1984606181311681E-2</v>
      </c>
    </row>
    <row r="20" spans="2:10">
      <c r="B20" s="13" t="s">
        <v>298</v>
      </c>
      <c r="I20" s="34"/>
      <c r="J20" s="43"/>
    </row>
    <row r="21" spans="2:10">
      <c r="B21" s="14" t="s">
        <v>299</v>
      </c>
      <c r="C21" s="31">
        <v>8754524</v>
      </c>
      <c r="D21" s="32">
        <v>3.0700000000000002E-2</v>
      </c>
      <c r="E21" s="31">
        <v>5340</v>
      </c>
      <c r="F21" s="33">
        <v>610038</v>
      </c>
      <c r="G21" s="32">
        <v>2.1000000000000001E-2</v>
      </c>
      <c r="I21" s="34">
        <f t="shared" si="0"/>
        <v>285163648.20846903</v>
      </c>
      <c r="J21" s="43">
        <f t="shared" si="1"/>
        <v>5.0512097536922918E-3</v>
      </c>
    </row>
    <row r="22" spans="2:10">
      <c r="B22" s="14" t="s">
        <v>300</v>
      </c>
      <c r="C22" s="31">
        <v>4169577</v>
      </c>
      <c r="D22" s="32">
        <v>1.3100000000000001E-2</v>
      </c>
      <c r="E22" s="31">
        <v>2543</v>
      </c>
      <c r="F22" s="33">
        <v>522406</v>
      </c>
      <c r="G22" s="32">
        <v>1.4999999999999999E-2</v>
      </c>
      <c r="I22" s="34">
        <f t="shared" si="0"/>
        <v>318288320.61068702</v>
      </c>
      <c r="J22" s="43">
        <f t="shared" si="1"/>
        <v>5.6379593950898737E-3</v>
      </c>
    </row>
    <row r="23" spans="2:10">
      <c r="B23" s="14" t="s">
        <v>301</v>
      </c>
      <c r="C23" s="31">
        <v>27483145</v>
      </c>
      <c r="D23" s="32">
        <v>1.1900000000000001E-2</v>
      </c>
      <c r="E23" s="31">
        <v>16765</v>
      </c>
      <c r="F23" s="33">
        <v>4276296</v>
      </c>
      <c r="G23" s="32">
        <v>2.1999999999999999E-2</v>
      </c>
      <c r="I23" s="34">
        <f t="shared" si="0"/>
        <v>2309507983.1932774</v>
      </c>
      <c r="J23" s="43">
        <f t="shared" si="1"/>
        <v>4.0909173817301567E-2</v>
      </c>
    </row>
    <row r="24" spans="2:10">
      <c r="B24" s="14" t="s">
        <v>302</v>
      </c>
      <c r="C24" s="31">
        <v>13939675</v>
      </c>
      <c r="D24" s="32">
        <v>1.5100000000000001E-2</v>
      </c>
      <c r="E24" s="31">
        <v>8503</v>
      </c>
      <c r="F24" s="33">
        <v>2771909</v>
      </c>
      <c r="G24" s="32">
        <v>3.1E-2</v>
      </c>
      <c r="I24" s="34">
        <f t="shared" si="0"/>
        <v>923157284.76821184</v>
      </c>
      <c r="J24" s="43">
        <f t="shared" si="1"/>
        <v>1.6352228309284185E-2</v>
      </c>
    </row>
    <row r="25" spans="2:10">
      <c r="B25" s="14" t="s">
        <v>303</v>
      </c>
      <c r="C25" s="31">
        <v>43250827</v>
      </c>
      <c r="D25" s="32">
        <v>2.2700000000000001E-2</v>
      </c>
      <c r="E25" s="31">
        <v>26383</v>
      </c>
      <c r="F25" s="33">
        <v>5113402</v>
      </c>
      <c r="G25" s="32">
        <v>2.5999999999999999E-2</v>
      </c>
      <c r="I25" s="34">
        <f t="shared" si="0"/>
        <v>1905322775.3303964</v>
      </c>
      <c r="J25" s="43">
        <f t="shared" si="1"/>
        <v>3.3749690913075989E-2</v>
      </c>
    </row>
    <row r="26" spans="2:10">
      <c r="B26" s="36" t="s">
        <v>304</v>
      </c>
      <c r="C26" s="37">
        <v>97597748</v>
      </c>
      <c r="D26" s="38">
        <v>1.7000000000000001E-2</v>
      </c>
      <c r="E26" s="37">
        <v>59535</v>
      </c>
      <c r="F26" s="39">
        <v>13294050</v>
      </c>
      <c r="G26" s="38">
        <v>2.4E-2</v>
      </c>
      <c r="I26" s="34">
        <f t="shared" si="0"/>
        <v>5741044000</v>
      </c>
      <c r="J26" s="43">
        <f t="shared" si="1"/>
        <v>0.10169324747864326</v>
      </c>
    </row>
    <row r="27" spans="2:10">
      <c r="B27" s="13" t="s">
        <v>305</v>
      </c>
      <c r="I27" s="34"/>
      <c r="J27" s="43"/>
    </row>
    <row r="28" spans="2:10">
      <c r="B28" s="14" t="s">
        <v>299</v>
      </c>
      <c r="C28" s="31">
        <v>100528</v>
      </c>
      <c r="D28" s="32">
        <v>8.0999999999999996E-3</v>
      </c>
      <c r="E28" s="14">
        <v>61</v>
      </c>
      <c r="F28" s="33">
        <v>12083</v>
      </c>
      <c r="G28" s="32">
        <v>1.0999999999999999E-2</v>
      </c>
      <c r="I28" s="34">
        <f t="shared" si="0"/>
        <v>12410864.197530866</v>
      </c>
      <c r="J28" s="43">
        <f t="shared" si="1"/>
        <v>2.1983825315802138E-4</v>
      </c>
    </row>
    <row r="29" spans="2:10">
      <c r="B29" s="14" t="s">
        <v>300</v>
      </c>
      <c r="C29" s="31">
        <v>325261</v>
      </c>
      <c r="D29" s="32">
        <v>1.6199999999999999E-2</v>
      </c>
      <c r="E29" s="14">
        <v>198</v>
      </c>
      <c r="F29" s="33">
        <v>30985</v>
      </c>
      <c r="G29" s="32">
        <v>1.4999999999999999E-2</v>
      </c>
      <c r="I29" s="34">
        <f t="shared" si="0"/>
        <v>20077839.50617284</v>
      </c>
      <c r="J29" s="43">
        <f t="shared" si="1"/>
        <v>3.5564623816464658E-4</v>
      </c>
    </row>
    <row r="30" spans="2:10">
      <c r="B30" s="14" t="s">
        <v>302</v>
      </c>
      <c r="C30" s="31">
        <v>310227</v>
      </c>
      <c r="D30" s="32">
        <v>2.3599999999999999E-2</v>
      </c>
      <c r="E30" s="14">
        <v>189</v>
      </c>
      <c r="F30" s="33">
        <v>121712</v>
      </c>
      <c r="G30" s="32">
        <v>8.6999999999999994E-2</v>
      </c>
      <c r="I30" s="34">
        <f t="shared" si="0"/>
        <v>13145211.864406779</v>
      </c>
      <c r="J30" s="43">
        <f t="shared" si="1"/>
        <v>2.3284602648687526E-4</v>
      </c>
    </row>
    <row r="31" spans="2:10">
      <c r="B31" s="36" t="s">
        <v>306</v>
      </c>
      <c r="C31" s="37">
        <v>736015</v>
      </c>
      <c r="D31" s="38">
        <v>1.61E-2</v>
      </c>
      <c r="E31" s="36">
        <v>449</v>
      </c>
      <c r="F31" s="39">
        <v>164779</v>
      </c>
      <c r="G31" s="38">
        <v>3.5999999999999997E-2</v>
      </c>
      <c r="I31" s="34">
        <f t="shared" si="0"/>
        <v>45715217.391304351</v>
      </c>
      <c r="J31" s="43">
        <f t="shared" si="1"/>
        <v>8.0977064724009954E-4</v>
      </c>
    </row>
    <row r="32" spans="2:10">
      <c r="B32" s="13" t="s">
        <v>307</v>
      </c>
      <c r="I32" s="34"/>
      <c r="J32" s="43"/>
    </row>
    <row r="33" spans="2:10">
      <c r="B33" s="14" t="s">
        <v>308</v>
      </c>
      <c r="C33" s="14" t="s">
        <v>309</v>
      </c>
      <c r="D33" s="14" t="s">
        <v>309</v>
      </c>
      <c r="E33" s="14" t="s">
        <v>309</v>
      </c>
      <c r="F33" s="14" t="s">
        <v>309</v>
      </c>
      <c r="G33" s="14" t="s">
        <v>309</v>
      </c>
      <c r="I33" s="34"/>
      <c r="J33" s="43"/>
    </row>
    <row r="34" spans="2:10">
      <c r="B34" s="14" t="s">
        <v>310</v>
      </c>
      <c r="C34" s="31">
        <v>514451</v>
      </c>
      <c r="D34" s="32">
        <v>1.47E-2</v>
      </c>
      <c r="E34" s="14">
        <v>314</v>
      </c>
      <c r="F34" s="33">
        <v>52875</v>
      </c>
      <c r="G34" s="32">
        <v>1.46E-2</v>
      </c>
      <c r="I34" s="34">
        <f t="shared" si="0"/>
        <v>34996666.666666664</v>
      </c>
      <c r="J34" s="43">
        <f t="shared" si="1"/>
        <v>6.1990897200246481E-4</v>
      </c>
    </row>
    <row r="35" spans="2:10">
      <c r="B35" s="14" t="s">
        <v>311</v>
      </c>
      <c r="C35" s="31">
        <v>4384377</v>
      </c>
      <c r="D35" s="32">
        <v>1.5900000000000001E-2</v>
      </c>
      <c r="E35" s="31">
        <v>2674</v>
      </c>
      <c r="F35" s="33">
        <v>572265</v>
      </c>
      <c r="G35" s="32">
        <v>2.06E-2</v>
      </c>
      <c r="I35" s="34">
        <f t="shared" si="0"/>
        <v>275746981.13207543</v>
      </c>
      <c r="J35" s="43">
        <f t="shared" si="1"/>
        <v>4.8844088276893405E-3</v>
      </c>
    </row>
    <row r="36" spans="2:10">
      <c r="B36" s="14" t="s">
        <v>312</v>
      </c>
      <c r="C36" s="31">
        <v>2932668</v>
      </c>
      <c r="D36" s="32">
        <v>1.5599999999999999E-2</v>
      </c>
      <c r="E36" s="31">
        <v>1789</v>
      </c>
      <c r="F36" s="33">
        <v>194345</v>
      </c>
      <c r="G36" s="32">
        <v>1.0699999999999999E-2</v>
      </c>
      <c r="I36" s="34">
        <f t="shared" si="0"/>
        <v>187991538.46153846</v>
      </c>
      <c r="J36" s="43">
        <f t="shared" si="1"/>
        <v>3.329964035227759E-3</v>
      </c>
    </row>
    <row r="37" spans="2:10">
      <c r="B37" s="14" t="s">
        <v>313</v>
      </c>
      <c r="C37" s="14" t="s">
        <v>309</v>
      </c>
      <c r="D37" s="14" t="s">
        <v>309</v>
      </c>
      <c r="E37" s="14" t="s">
        <v>309</v>
      </c>
      <c r="F37" s="14" t="s">
        <v>309</v>
      </c>
      <c r="G37" s="14" t="s">
        <v>309</v>
      </c>
      <c r="I37" s="34"/>
      <c r="J37" s="43"/>
    </row>
    <row r="38" spans="2:10">
      <c r="B38" s="14" t="s">
        <v>314</v>
      </c>
      <c r="C38" s="31">
        <v>5920492</v>
      </c>
      <c r="D38" s="32">
        <v>1.7100000000000001E-2</v>
      </c>
      <c r="E38" s="31">
        <v>3612</v>
      </c>
      <c r="F38" s="33">
        <v>533544</v>
      </c>
      <c r="G38" s="32">
        <v>1.5100000000000001E-2</v>
      </c>
      <c r="I38" s="34">
        <f t="shared" si="0"/>
        <v>346227602.33918124</v>
      </c>
      <c r="J38" s="43">
        <f t="shared" si="1"/>
        <v>6.1328582830258134E-3</v>
      </c>
    </row>
    <row r="39" spans="2:10">
      <c r="B39" s="14" t="s">
        <v>315</v>
      </c>
      <c r="C39" s="31">
        <v>928892</v>
      </c>
      <c r="D39" s="32">
        <v>1.66E-2</v>
      </c>
      <c r="E39" s="14">
        <v>567</v>
      </c>
      <c r="F39" s="33">
        <v>49776</v>
      </c>
      <c r="G39" s="32">
        <v>9.4999999999999998E-3</v>
      </c>
      <c r="I39" s="34">
        <f t="shared" si="0"/>
        <v>55957349.397590362</v>
      </c>
      <c r="J39" s="43">
        <f t="shared" si="1"/>
        <v>9.9119334053842235E-4</v>
      </c>
    </row>
    <row r="40" spans="2:10">
      <c r="B40" s="14" t="s">
        <v>316</v>
      </c>
      <c r="C40" s="31">
        <v>5487113</v>
      </c>
      <c r="D40" s="32">
        <v>3.4500000000000003E-2</v>
      </c>
      <c r="E40" s="31">
        <v>3347</v>
      </c>
      <c r="F40" s="33">
        <v>335807</v>
      </c>
      <c r="G40" s="32">
        <v>2.41E-2</v>
      </c>
      <c r="I40" s="34">
        <f t="shared" si="0"/>
        <v>159046753.62318841</v>
      </c>
      <c r="J40" s="43">
        <f t="shared" si="1"/>
        <v>2.8172542967581683E-3</v>
      </c>
    </row>
    <row r="41" spans="2:10">
      <c r="B41" s="14" t="s">
        <v>317</v>
      </c>
      <c r="C41" s="31">
        <v>594322</v>
      </c>
      <c r="D41" s="32">
        <v>1.5699999999999999E-2</v>
      </c>
      <c r="E41" s="14">
        <v>363</v>
      </c>
      <c r="F41" s="33">
        <v>71480</v>
      </c>
      <c r="G41" s="32">
        <v>2.0400000000000001E-2</v>
      </c>
      <c r="I41" s="34">
        <f t="shared" si="0"/>
        <v>37854904.458598733</v>
      </c>
      <c r="J41" s="43">
        <f t="shared" si="1"/>
        <v>6.7053800099575571E-4</v>
      </c>
    </row>
    <row r="42" spans="2:10">
      <c r="B42" s="14" t="s">
        <v>318</v>
      </c>
      <c r="C42" s="31">
        <v>1224982</v>
      </c>
      <c r="D42" s="32">
        <v>1.6799999999999999E-2</v>
      </c>
      <c r="E42" s="14">
        <v>747</v>
      </c>
      <c r="F42" s="33">
        <v>127385</v>
      </c>
      <c r="G42" s="32">
        <v>1.5900000000000001E-2</v>
      </c>
      <c r="I42" s="34">
        <f t="shared" si="0"/>
        <v>72915595.238095239</v>
      </c>
      <c r="J42" s="43">
        <f t="shared" si="1"/>
        <v>1.291581055919481E-3</v>
      </c>
    </row>
    <row r="43" spans="2:10">
      <c r="B43" s="14" t="s">
        <v>319</v>
      </c>
      <c r="C43" s="31">
        <v>2509945</v>
      </c>
      <c r="D43" s="32">
        <v>1.5100000000000001E-2</v>
      </c>
      <c r="E43" s="31">
        <v>1531</v>
      </c>
      <c r="F43" s="33">
        <v>224411</v>
      </c>
      <c r="G43" s="32">
        <v>1.52E-2</v>
      </c>
      <c r="I43" s="34">
        <f t="shared" si="0"/>
        <v>166221523.17880794</v>
      </c>
      <c r="J43" s="43">
        <f t="shared" si="1"/>
        <v>2.944343658209126E-3</v>
      </c>
    </row>
    <row r="44" spans="2:10">
      <c r="B44" s="14" t="s">
        <v>320</v>
      </c>
      <c r="C44" s="31">
        <v>1074312</v>
      </c>
      <c r="D44" s="32">
        <v>8.6E-3</v>
      </c>
      <c r="E44" s="14">
        <v>655</v>
      </c>
      <c r="F44" s="33">
        <v>87882</v>
      </c>
      <c r="G44" s="32">
        <v>6.6E-3</v>
      </c>
      <c r="I44" s="34">
        <f t="shared" si="0"/>
        <v>124920000</v>
      </c>
      <c r="J44" s="43">
        <f t="shared" si="1"/>
        <v>2.2127544180173707E-3</v>
      </c>
    </row>
    <row r="45" spans="2:10">
      <c r="B45" s="14" t="s">
        <v>321</v>
      </c>
      <c r="C45" s="31">
        <v>3496383</v>
      </c>
      <c r="D45" s="32">
        <v>1.23E-2</v>
      </c>
      <c r="E45" s="31">
        <v>2133</v>
      </c>
      <c r="F45" s="33">
        <v>208941</v>
      </c>
      <c r="G45" s="32">
        <v>8.3000000000000001E-3</v>
      </c>
      <c r="I45" s="34">
        <f t="shared" si="0"/>
        <v>284258780.48780489</v>
      </c>
      <c r="J45" s="43">
        <f t="shared" si="1"/>
        <v>5.0351814952339109E-3</v>
      </c>
    </row>
    <row r="46" spans="2:10">
      <c r="B46" s="14" t="s">
        <v>322</v>
      </c>
      <c r="C46" s="31">
        <v>431687</v>
      </c>
      <c r="D46" s="32">
        <v>1.6E-2</v>
      </c>
      <c r="E46" s="14">
        <v>263</v>
      </c>
      <c r="F46" s="33">
        <v>85014</v>
      </c>
      <c r="G46" s="32">
        <v>2.24E-2</v>
      </c>
      <c r="I46" s="34">
        <f t="shared" si="0"/>
        <v>26980437.5</v>
      </c>
      <c r="J46" s="43">
        <f t="shared" si="1"/>
        <v>4.7791452352038537E-4</v>
      </c>
    </row>
    <row r="47" spans="2:10">
      <c r="B47" s="14" t="s">
        <v>323</v>
      </c>
      <c r="C47" s="31">
        <v>496230</v>
      </c>
      <c r="D47" s="32">
        <v>2.1600000000000001E-2</v>
      </c>
      <c r="E47" s="14">
        <v>303</v>
      </c>
      <c r="F47" s="33">
        <v>72709</v>
      </c>
      <c r="G47" s="32">
        <v>2.9600000000000001E-2</v>
      </c>
      <c r="I47" s="34">
        <f t="shared" si="0"/>
        <v>22973611.111111108</v>
      </c>
      <c r="J47" s="43">
        <f t="shared" si="1"/>
        <v>4.0694011754662229E-4</v>
      </c>
    </row>
    <row r="48" spans="2:10">
      <c r="B48" s="14" t="s">
        <v>324</v>
      </c>
      <c r="C48" s="31">
        <v>1641404</v>
      </c>
      <c r="D48" s="32">
        <v>8.6999999999999994E-3</v>
      </c>
      <c r="E48" s="31">
        <v>1001</v>
      </c>
      <c r="F48" s="33">
        <v>251907</v>
      </c>
      <c r="G48" s="32">
        <v>1.15E-2</v>
      </c>
      <c r="I48" s="34">
        <f t="shared" si="0"/>
        <v>188667126.43678162</v>
      </c>
      <c r="J48" s="43">
        <f t="shared" si="1"/>
        <v>3.3419309762858659E-3</v>
      </c>
    </row>
    <row r="49" spans="2:10">
      <c r="B49" s="14" t="s">
        <v>325</v>
      </c>
      <c r="C49" s="31">
        <v>376208</v>
      </c>
      <c r="D49" s="32">
        <v>1.5100000000000001E-2</v>
      </c>
      <c r="E49" s="14">
        <v>229</v>
      </c>
      <c r="F49" s="33">
        <v>28852</v>
      </c>
      <c r="G49" s="32">
        <v>1.4500000000000001E-2</v>
      </c>
      <c r="I49" s="34">
        <f t="shared" si="0"/>
        <v>24914437.086092714</v>
      </c>
      <c r="J49" s="43">
        <f t="shared" si="1"/>
        <v>4.4131868983883667E-4</v>
      </c>
    </row>
    <row r="50" spans="2:10">
      <c r="B50" s="14" t="s">
        <v>326</v>
      </c>
      <c r="C50" s="31">
        <v>7500016</v>
      </c>
      <c r="D50" s="32">
        <v>1.8800000000000001E-2</v>
      </c>
      <c r="E50" s="31">
        <v>4575</v>
      </c>
      <c r="F50" s="33">
        <v>607425</v>
      </c>
      <c r="G50" s="32">
        <v>1.46E-2</v>
      </c>
      <c r="I50" s="34">
        <f t="shared" si="0"/>
        <v>398937021.27659571</v>
      </c>
      <c r="J50" s="43">
        <f t="shared" si="1"/>
        <v>7.0665198234107982E-3</v>
      </c>
    </row>
    <row r="51" spans="2:10">
      <c r="B51" s="14" t="s">
        <v>327</v>
      </c>
      <c r="C51" s="31">
        <v>314025</v>
      </c>
      <c r="D51" s="32">
        <v>1.46E-2</v>
      </c>
      <c r="E51" s="14">
        <v>192</v>
      </c>
      <c r="F51" s="33">
        <v>104263</v>
      </c>
      <c r="G51" s="32">
        <v>3.7400000000000003E-2</v>
      </c>
      <c r="I51" s="34">
        <f t="shared" si="0"/>
        <v>21508561.643835615</v>
      </c>
      <c r="J51" s="43">
        <f t="shared" si="1"/>
        <v>3.8098915147771544E-4</v>
      </c>
    </row>
    <row r="52" spans="2:10">
      <c r="B52" s="14" t="s">
        <v>328</v>
      </c>
      <c r="C52" s="31">
        <v>606218</v>
      </c>
      <c r="D52" s="32">
        <v>2.1899999999999999E-2</v>
      </c>
      <c r="E52" s="14">
        <v>370</v>
      </c>
      <c r="F52" s="33">
        <v>54601</v>
      </c>
      <c r="G52" s="32">
        <v>1.55E-2</v>
      </c>
      <c r="I52" s="34">
        <f t="shared" si="0"/>
        <v>27681187.214611873</v>
      </c>
      <c r="J52" s="43">
        <f t="shared" si="1"/>
        <v>4.9032716382563539E-4</v>
      </c>
    </row>
    <row r="53" spans="2:10">
      <c r="B53" s="14" t="s">
        <v>329</v>
      </c>
      <c r="C53" s="31">
        <v>1501816</v>
      </c>
      <c r="D53" s="32">
        <v>1.29E-2</v>
      </c>
      <c r="E53" s="14">
        <v>916</v>
      </c>
      <c r="F53" s="33">
        <v>162051</v>
      </c>
      <c r="G53" s="32">
        <v>1.2200000000000001E-2</v>
      </c>
      <c r="I53" s="34">
        <f t="shared" si="0"/>
        <v>116419844.96124031</v>
      </c>
      <c r="J53" s="43">
        <f t="shared" si="1"/>
        <v>2.0621880105898319E-3</v>
      </c>
    </row>
    <row r="54" spans="2:10">
      <c r="B54" s="14" t="s">
        <v>330</v>
      </c>
      <c r="C54" s="31">
        <v>1783174</v>
      </c>
      <c r="D54" s="32">
        <v>6.4000000000000003E-3</v>
      </c>
      <c r="E54" s="31">
        <v>1088</v>
      </c>
      <c r="F54" s="33">
        <v>382484</v>
      </c>
      <c r="G54" s="32">
        <v>1.32E-2</v>
      </c>
      <c r="I54" s="34">
        <f t="shared" si="0"/>
        <v>278620937.5</v>
      </c>
      <c r="J54" s="43">
        <f t="shared" si="1"/>
        <v>4.9353162856649591E-3</v>
      </c>
    </row>
    <row r="55" spans="2:10">
      <c r="B55" s="36" t="s">
        <v>331</v>
      </c>
      <c r="C55" s="37">
        <v>43718716</v>
      </c>
      <c r="D55" s="38">
        <v>1.5299999999999999E-2</v>
      </c>
      <c r="E55" s="37">
        <v>26668</v>
      </c>
      <c r="F55" s="39">
        <v>4208016</v>
      </c>
      <c r="G55" s="38">
        <v>1.46E-2</v>
      </c>
      <c r="I55" s="34">
        <f t="shared" si="0"/>
        <v>2857432418.3006539</v>
      </c>
      <c r="J55" s="43">
        <f t="shared" si="1"/>
        <v>5.0614763110637458E-2</v>
      </c>
    </row>
    <row r="56" spans="2:10">
      <c r="B56" s="13" t="s">
        <v>332</v>
      </c>
      <c r="I56" s="34"/>
      <c r="J56" s="43"/>
    </row>
    <row r="57" spans="2:10">
      <c r="B57" s="14" t="s">
        <v>333</v>
      </c>
      <c r="C57" s="31">
        <v>19179</v>
      </c>
      <c r="D57" s="32">
        <v>1.8E-3</v>
      </c>
      <c r="E57" s="14">
        <v>12</v>
      </c>
      <c r="F57" s="33">
        <v>5716</v>
      </c>
      <c r="G57" s="32">
        <v>5.0000000000000001E-3</v>
      </c>
      <c r="I57" s="34">
        <f t="shared" si="0"/>
        <v>10655000</v>
      </c>
      <c r="J57" s="43">
        <f t="shared" si="1"/>
        <v>1.8873597761747584E-4</v>
      </c>
    </row>
    <row r="58" spans="2:10">
      <c r="B58" s="14" t="s">
        <v>334</v>
      </c>
      <c r="C58" s="31">
        <v>342061</v>
      </c>
      <c r="D58" s="32">
        <v>2.1000000000000001E-2</v>
      </c>
      <c r="E58" s="14">
        <v>209</v>
      </c>
      <c r="F58" s="33">
        <v>34293</v>
      </c>
      <c r="G58" s="32">
        <v>1.4E-2</v>
      </c>
      <c r="I58" s="34">
        <f t="shared" si="0"/>
        <v>16288619.047619047</v>
      </c>
      <c r="J58" s="43">
        <f t="shared" si="1"/>
        <v>2.8852636696302387E-4</v>
      </c>
    </row>
    <row r="59" spans="2:10">
      <c r="B59" s="14" t="s">
        <v>335</v>
      </c>
      <c r="C59" s="31">
        <v>215089</v>
      </c>
      <c r="D59" s="32">
        <v>1.4999999999999999E-2</v>
      </c>
      <c r="E59" s="14">
        <v>131</v>
      </c>
      <c r="F59" s="33">
        <v>23410</v>
      </c>
      <c r="G59" s="32">
        <v>1.7000000000000001E-2</v>
      </c>
      <c r="I59" s="34">
        <f t="shared" si="0"/>
        <v>14339266.666666668</v>
      </c>
      <c r="J59" s="43">
        <f t="shared" si="1"/>
        <v>2.539967632708604E-4</v>
      </c>
    </row>
    <row r="60" spans="2:10">
      <c r="B60" s="14" t="s">
        <v>336</v>
      </c>
      <c r="C60" s="31">
        <v>59709</v>
      </c>
      <c r="D60" s="32">
        <v>1E-3</v>
      </c>
      <c r="E60" s="14">
        <v>36</v>
      </c>
      <c r="F60" s="33">
        <v>62086</v>
      </c>
      <c r="G60" s="32">
        <v>1.6E-2</v>
      </c>
      <c r="I60" s="34">
        <f t="shared" si="0"/>
        <v>59709000</v>
      </c>
      <c r="J60" s="43">
        <f t="shared" si="1"/>
        <v>1.0576477229058531E-3</v>
      </c>
    </row>
    <row r="61" spans="2:10">
      <c r="B61" s="36" t="s">
        <v>337</v>
      </c>
      <c r="C61" s="37">
        <v>636038</v>
      </c>
      <c r="D61" s="38">
        <v>7.0000000000000001E-3</v>
      </c>
      <c r="E61" s="36">
        <v>388</v>
      </c>
      <c r="F61" s="39">
        <v>125505</v>
      </c>
      <c r="G61" s="38">
        <v>1.4E-2</v>
      </c>
      <c r="I61" s="34">
        <f t="shared" si="0"/>
        <v>90862571.428571433</v>
      </c>
      <c r="J61" s="43">
        <f t="shared" si="1"/>
        <v>1.6094825197005311E-3</v>
      </c>
    </row>
    <row r="62" spans="2:10">
      <c r="B62" s="13" t="s">
        <v>338</v>
      </c>
      <c r="C62" s="40">
        <v>338045709</v>
      </c>
      <c r="D62" s="41">
        <v>1.4500000000000001E-2</v>
      </c>
      <c r="E62" s="40">
        <v>206208</v>
      </c>
      <c r="F62" s="40">
        <v>43658204</v>
      </c>
      <c r="G62" s="41">
        <v>1.8200000000000001E-2</v>
      </c>
      <c r="I62" s="34">
        <f t="shared" si="0"/>
        <v>23313497172.413792</v>
      </c>
      <c r="J62" s="43">
        <f t="shared" si="1"/>
        <v>0.41296064575483582</v>
      </c>
    </row>
    <row r="63" spans="2:10">
      <c r="B63" s="13" t="s">
        <v>339</v>
      </c>
      <c r="C63" s="40">
        <v>1123445051</v>
      </c>
      <c r="D63" s="41">
        <v>1.9900000000000001E-2</v>
      </c>
      <c r="E63" s="40">
        <v>685301</v>
      </c>
      <c r="F63" s="42">
        <v>167388384.88999999</v>
      </c>
      <c r="G63" s="41">
        <v>0.03</v>
      </c>
      <c r="I63" s="34">
        <f t="shared" si="0"/>
        <v>56454525175.879395</v>
      </c>
      <c r="J63" s="43">
        <f t="shared" si="1"/>
        <v>1</v>
      </c>
    </row>
    <row r="65" spans="2:10">
      <c r="B65" s="14" t="s">
        <v>271</v>
      </c>
      <c r="C65" s="31">
        <f>C16+C17+C11+C12</f>
        <v>169483270</v>
      </c>
      <c r="D65" s="31"/>
      <c r="E65" s="31">
        <f t="shared" ref="E65:F65" si="2">E16+E17+E11+E12</f>
        <v>103384</v>
      </c>
      <c r="F65" s="31">
        <f t="shared" si="2"/>
        <v>24187735</v>
      </c>
      <c r="G65" s="31"/>
      <c r="H65" s="31"/>
      <c r="I65" s="31">
        <f>I16+I17+I11+I12</f>
        <v>13256912158.221483</v>
      </c>
      <c r="J65" s="43">
        <f>I65/$I$63</f>
        <v>0.23482461533279525</v>
      </c>
    </row>
    <row r="66" spans="2:10">
      <c r="B66" s="14" t="s">
        <v>269</v>
      </c>
      <c r="C66" s="14">
        <v>0</v>
      </c>
      <c r="E66" s="14">
        <v>0</v>
      </c>
      <c r="F66" s="14">
        <v>0</v>
      </c>
      <c r="J66" s="43">
        <v>0</v>
      </c>
    </row>
    <row r="67" spans="2:10">
      <c r="B67" s="14" t="s">
        <v>270</v>
      </c>
      <c r="C67" s="14">
        <v>0</v>
      </c>
      <c r="E67" s="14">
        <v>0</v>
      </c>
      <c r="F67" s="14">
        <v>0</v>
      </c>
      <c r="J67" s="43">
        <v>0</v>
      </c>
    </row>
    <row r="68" spans="2:10">
      <c r="B68" s="14" t="s">
        <v>272</v>
      </c>
      <c r="C68" s="14">
        <v>0</v>
      </c>
      <c r="E68" s="14">
        <v>0</v>
      </c>
      <c r="F68" s="14">
        <v>0</v>
      </c>
      <c r="J68" s="43">
        <v>0</v>
      </c>
    </row>
    <row r="69" spans="2:10">
      <c r="B69" s="14" t="s">
        <v>273</v>
      </c>
      <c r="C69" s="14">
        <v>0</v>
      </c>
      <c r="E69" s="14">
        <v>0</v>
      </c>
      <c r="F69" s="14">
        <v>0</v>
      </c>
      <c r="J69" s="43">
        <v>0</v>
      </c>
    </row>
    <row r="72" spans="2:10">
      <c r="B72" s="14" t="s">
        <v>340</v>
      </c>
    </row>
    <row r="73" spans="2:10" ht="15.95">
      <c r="B73" s="206" t="s">
        <v>341</v>
      </c>
    </row>
  </sheetData>
  <hyperlinks>
    <hyperlink ref="B73" r:id="rId1" xr:uid="{6ABF61DD-8CFC-1946-806E-D7901412808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F5703-E8FB-3A4C-97F7-68F6E0ABEC89}">
  <sheetPr>
    <tabColor rgb="FF00B0F0"/>
  </sheetPr>
  <dimension ref="A1:J28"/>
  <sheetViews>
    <sheetView workbookViewId="0">
      <selection activeCell="J12" sqref="J12"/>
    </sheetView>
  </sheetViews>
  <sheetFormatPr defaultColWidth="10.875" defaultRowHeight="15"/>
  <cols>
    <col min="1" max="1" width="10.875" style="14"/>
    <col min="2" max="2" width="30.125" style="14" bestFit="1" customWidth="1"/>
    <col min="3" max="5" width="11" style="14" bestFit="1" customWidth="1"/>
    <col min="6" max="6" width="11.875" style="14" bestFit="1" customWidth="1"/>
    <col min="7" max="7" width="13.375" style="14" customWidth="1"/>
    <col min="8" max="8" width="10.875" style="14"/>
    <col min="9" max="9" width="12.625" style="14" bestFit="1" customWidth="1"/>
    <col min="10" max="10" width="11" style="14" bestFit="1" customWidth="1"/>
    <col min="11" max="16384" width="10.875" style="14"/>
  </cols>
  <sheetData>
    <row r="1" spans="1:10" ht="24">
      <c r="A1" s="2" t="s">
        <v>342</v>
      </c>
    </row>
    <row r="3" spans="1:10" ht="63.95">
      <c r="B3" s="30" t="s">
        <v>280</v>
      </c>
      <c r="C3" s="30" t="s">
        <v>343</v>
      </c>
      <c r="D3" s="30" t="s">
        <v>282</v>
      </c>
      <c r="E3" s="30" t="s">
        <v>283</v>
      </c>
      <c r="F3" s="30" t="s">
        <v>284</v>
      </c>
      <c r="G3" s="30" t="s">
        <v>285</v>
      </c>
      <c r="I3" s="30" t="s">
        <v>344</v>
      </c>
      <c r="J3" s="30" t="s">
        <v>287</v>
      </c>
    </row>
    <row r="4" spans="1:10">
      <c r="B4" s="13" t="s">
        <v>288</v>
      </c>
    </row>
    <row r="5" spans="1:10">
      <c r="B5" s="14" t="s">
        <v>269</v>
      </c>
      <c r="C5" s="31">
        <v>2632545</v>
      </c>
      <c r="D5" s="32">
        <v>1.8700000000000001E-2</v>
      </c>
      <c r="E5" s="31">
        <v>154136</v>
      </c>
      <c r="F5" s="33">
        <v>31140094</v>
      </c>
      <c r="G5" s="32">
        <v>3.7999999999999999E-2</v>
      </c>
      <c r="I5" s="34">
        <f>C5/D5</f>
        <v>140777807.48663101</v>
      </c>
      <c r="J5" s="35">
        <f>I5/$I$20</f>
        <v>0.49371108031819833</v>
      </c>
    </row>
    <row r="6" spans="1:10">
      <c r="B6" s="14" t="s">
        <v>270</v>
      </c>
      <c r="C6" s="31">
        <v>13577</v>
      </c>
      <c r="D6" s="32">
        <v>2.3999999999999998E-3</v>
      </c>
      <c r="E6" s="14">
        <v>795</v>
      </c>
      <c r="F6" s="33">
        <v>403118</v>
      </c>
      <c r="G6" s="32">
        <v>1.7000000000000001E-2</v>
      </c>
      <c r="I6" s="34">
        <f t="shared" ref="I6:I20" si="0">C6/D6</f>
        <v>5657083.333333334</v>
      </c>
      <c r="J6" s="35">
        <f t="shared" ref="J6:J20" si="1">I6/$I$20</f>
        <v>1.9839524239041079E-2</v>
      </c>
    </row>
    <row r="7" spans="1:10">
      <c r="B7" s="14" t="s">
        <v>272</v>
      </c>
      <c r="C7" s="31">
        <v>5398</v>
      </c>
      <c r="D7" s="32">
        <v>4.7999999999999996E-3</v>
      </c>
      <c r="E7" s="14">
        <v>316</v>
      </c>
      <c r="F7" s="33">
        <v>137267</v>
      </c>
      <c r="G7" s="32">
        <v>1.4E-2</v>
      </c>
      <c r="I7" s="34">
        <f t="shared" si="0"/>
        <v>1124583.3333333335</v>
      </c>
      <c r="J7" s="35">
        <f t="shared" si="1"/>
        <v>3.9439401871674065E-3</v>
      </c>
    </row>
    <row r="8" spans="1:10">
      <c r="B8" s="14" t="s">
        <v>273</v>
      </c>
      <c r="C8" s="31">
        <v>402989</v>
      </c>
      <c r="D8" s="32">
        <v>7.6E-3</v>
      </c>
      <c r="E8" s="31">
        <v>23595</v>
      </c>
      <c r="F8" s="33">
        <v>10666999</v>
      </c>
      <c r="G8" s="32">
        <v>4.3999999999999997E-2</v>
      </c>
      <c r="I8" s="34">
        <f t="shared" si="0"/>
        <v>53024868.421052635</v>
      </c>
      <c r="J8" s="35">
        <f t="shared" si="1"/>
        <v>0.18595946008304118</v>
      </c>
    </row>
    <row r="9" spans="1:10">
      <c r="B9" s="14" t="s">
        <v>276</v>
      </c>
      <c r="C9" s="31">
        <v>799597</v>
      </c>
      <c r="D9" s="32">
        <v>1.11E-2</v>
      </c>
      <c r="E9" s="31">
        <v>46816</v>
      </c>
      <c r="F9" s="33">
        <v>14181339</v>
      </c>
      <c r="G9" s="32">
        <v>3.3000000000000002E-2</v>
      </c>
      <c r="I9" s="34">
        <f t="shared" si="0"/>
        <v>72035765.765765756</v>
      </c>
      <c r="J9" s="35">
        <f t="shared" si="1"/>
        <v>0.25263112398694176</v>
      </c>
    </row>
    <row r="10" spans="1:10">
      <c r="B10" s="36" t="s">
        <v>289</v>
      </c>
      <c r="C10" s="37">
        <v>3854106</v>
      </c>
      <c r="D10" s="38">
        <v>1.41E-2</v>
      </c>
      <c r="E10" s="37">
        <v>225658</v>
      </c>
      <c r="F10" s="39">
        <v>56528817</v>
      </c>
      <c r="G10" s="38">
        <v>3.6999999999999998E-2</v>
      </c>
      <c r="I10" s="34">
        <f t="shared" si="0"/>
        <v>273340851.06382978</v>
      </c>
      <c r="J10" s="35">
        <f t="shared" si="1"/>
        <v>0.95861279048997006</v>
      </c>
    </row>
    <row r="11" spans="1:10">
      <c r="B11" s="13" t="s">
        <v>345</v>
      </c>
      <c r="I11" s="34"/>
      <c r="J11" s="35"/>
    </row>
    <row r="12" spans="1:10">
      <c r="B12" s="14" t="s">
        <v>303</v>
      </c>
      <c r="C12" s="31">
        <v>26223</v>
      </c>
      <c r="D12" s="32">
        <v>5.8999999999999999E-3</v>
      </c>
      <c r="E12" s="31">
        <v>1535</v>
      </c>
      <c r="F12" s="33">
        <v>514295</v>
      </c>
      <c r="G12" s="32">
        <v>1.7999999999999999E-2</v>
      </c>
      <c r="I12" s="34">
        <f t="shared" si="0"/>
        <v>4444576.2711864412</v>
      </c>
      <c r="J12" s="35">
        <f t="shared" si="1"/>
        <v>1.5587233467977352E-2</v>
      </c>
    </row>
    <row r="13" spans="1:10">
      <c r="B13" s="13" t="s">
        <v>346</v>
      </c>
      <c r="I13" s="34"/>
      <c r="J13" s="35"/>
    </row>
    <row r="14" spans="1:10">
      <c r="B14" s="14" t="s">
        <v>347</v>
      </c>
      <c r="C14" s="31">
        <v>35095</v>
      </c>
      <c r="D14" s="32">
        <v>7.0000000000000001E-3</v>
      </c>
      <c r="E14" s="31">
        <v>2055</v>
      </c>
      <c r="F14" s="33">
        <v>851162</v>
      </c>
      <c r="G14" s="32">
        <v>2.4E-2</v>
      </c>
      <c r="I14" s="34">
        <f t="shared" si="0"/>
        <v>5013571.4285714282</v>
      </c>
      <c r="J14" s="35">
        <f t="shared" si="1"/>
        <v>1.758271286109862E-2</v>
      </c>
    </row>
    <row r="15" spans="1:10">
      <c r="B15" s="14" t="s">
        <v>321</v>
      </c>
      <c r="C15" s="31">
        <v>18441</v>
      </c>
      <c r="D15" s="32">
        <v>1.0999999999999999E-2</v>
      </c>
      <c r="E15" s="31">
        <v>1080</v>
      </c>
      <c r="F15" s="33">
        <v>103940</v>
      </c>
      <c r="G15" s="32">
        <v>1.0999999999999999E-2</v>
      </c>
      <c r="I15" s="34">
        <f t="shared" si="0"/>
        <v>1676454.5454545456</v>
      </c>
      <c r="J15" s="35">
        <f t="shared" si="1"/>
        <v>5.8793655016918705E-3</v>
      </c>
    </row>
    <row r="16" spans="1:10">
      <c r="B16" s="14" t="s">
        <v>324</v>
      </c>
      <c r="C16" s="31">
        <v>6032</v>
      </c>
      <c r="D16" s="32">
        <v>6.0000000000000001E-3</v>
      </c>
      <c r="E16" s="14">
        <v>353</v>
      </c>
      <c r="F16" s="33">
        <v>70080</v>
      </c>
      <c r="G16" s="32">
        <v>0.01</v>
      </c>
      <c r="I16" s="34">
        <f t="shared" si="0"/>
        <v>1005333.3333333333</v>
      </c>
      <c r="J16" s="35">
        <f t="shared" si="1"/>
        <v>3.5257276337893723E-3</v>
      </c>
    </row>
    <row r="17" spans="2:10">
      <c r="B17" s="14" t="s">
        <v>348</v>
      </c>
      <c r="C17" s="31">
        <v>23578</v>
      </c>
      <c r="D17" s="32">
        <v>1.7000000000000001E-2</v>
      </c>
      <c r="E17" s="31">
        <v>1380</v>
      </c>
      <c r="F17" s="33">
        <v>57136</v>
      </c>
      <c r="G17" s="32">
        <v>8.9999999999999993E-3</v>
      </c>
      <c r="I17" s="34">
        <f t="shared" si="0"/>
        <v>1386941.1764705882</v>
      </c>
      <c r="J17" s="35">
        <f t="shared" si="1"/>
        <v>4.8640353106658117E-3</v>
      </c>
    </row>
    <row r="18" spans="2:10">
      <c r="B18" s="36" t="s">
        <v>349</v>
      </c>
      <c r="C18" s="37">
        <v>83146</v>
      </c>
      <c r="D18" s="38">
        <v>8.9999999999999993E-3</v>
      </c>
      <c r="E18" s="37">
        <v>4868</v>
      </c>
      <c r="F18" s="39">
        <v>1082318</v>
      </c>
      <c r="G18" s="38">
        <v>1.7999999999999999E-2</v>
      </c>
      <c r="I18" s="34">
        <f t="shared" si="0"/>
        <v>9238444.4444444459</v>
      </c>
      <c r="J18" s="35">
        <f t="shared" si="1"/>
        <v>3.2399441847817331E-2</v>
      </c>
    </row>
    <row r="19" spans="2:10">
      <c r="B19" s="13" t="s">
        <v>350</v>
      </c>
      <c r="C19" s="40">
        <v>109369</v>
      </c>
      <c r="D19" s="41">
        <v>8.0000000000000002E-3</v>
      </c>
      <c r="E19" s="40">
        <v>6404</v>
      </c>
      <c r="F19" s="42">
        <v>1596613</v>
      </c>
      <c r="G19" s="41">
        <v>1.7999999999999999E-2</v>
      </c>
      <c r="I19" s="34">
        <f t="shared" si="0"/>
        <v>13671125</v>
      </c>
      <c r="J19" s="35">
        <f t="shared" si="1"/>
        <v>4.7944956761427793E-2</v>
      </c>
    </row>
    <row r="20" spans="2:10">
      <c r="B20" s="13" t="s">
        <v>351</v>
      </c>
      <c r="C20" s="40">
        <v>3963475</v>
      </c>
      <c r="D20" s="41">
        <v>1.3899999999999999E-2</v>
      </c>
      <c r="E20" s="40">
        <v>232061</v>
      </c>
      <c r="F20" s="42">
        <v>58125430</v>
      </c>
      <c r="G20" s="41">
        <v>3.5999999999999997E-2</v>
      </c>
      <c r="I20" s="34">
        <f t="shared" si="0"/>
        <v>285142086.33093524</v>
      </c>
      <c r="J20" s="35">
        <f t="shared" si="1"/>
        <v>1</v>
      </c>
    </row>
    <row r="22" spans="2:10">
      <c r="B22" s="14" t="s">
        <v>271</v>
      </c>
      <c r="C22" s="14">
        <v>0</v>
      </c>
      <c r="E22" s="14">
        <v>0</v>
      </c>
      <c r="J22" s="35">
        <v>0</v>
      </c>
    </row>
    <row r="23" spans="2:10">
      <c r="B23" s="14" t="s">
        <v>274</v>
      </c>
      <c r="C23" s="14">
        <v>0</v>
      </c>
      <c r="E23" s="14">
        <v>0</v>
      </c>
      <c r="J23" s="35">
        <v>0</v>
      </c>
    </row>
    <row r="24" spans="2:10">
      <c r="B24" s="14" t="s">
        <v>275</v>
      </c>
      <c r="C24" s="14">
        <v>0</v>
      </c>
      <c r="E24" s="14">
        <v>0</v>
      </c>
      <c r="J24" s="35">
        <v>0</v>
      </c>
    </row>
    <row r="27" spans="2:10">
      <c r="B27" s="14" t="s">
        <v>340</v>
      </c>
    </row>
    <row r="28" spans="2:10" ht="15.95">
      <c r="B28" s="206" t="s">
        <v>341</v>
      </c>
    </row>
  </sheetData>
  <hyperlinks>
    <hyperlink ref="B28" r:id="rId1" xr:uid="{00E3F77C-E6A3-5045-BDB3-A981C88EF06F}"/>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B132E-2664-BA4D-BEF7-BAA54F501B99}">
  <sheetPr>
    <tabColor rgb="FF00B0F0"/>
  </sheetPr>
  <dimension ref="A1:AM51"/>
  <sheetViews>
    <sheetView workbookViewId="0">
      <selection activeCell="C10" sqref="C10"/>
    </sheetView>
  </sheetViews>
  <sheetFormatPr defaultColWidth="11" defaultRowHeight="15.95"/>
  <cols>
    <col min="2" max="2" width="25.5" customWidth="1"/>
    <col min="3" max="3" width="14" customWidth="1"/>
  </cols>
  <sheetData>
    <row r="1" spans="1:39" ht="24">
      <c r="A1" s="65" t="s">
        <v>352</v>
      </c>
    </row>
    <row r="3" spans="1:39" ht="21" thickBot="1">
      <c r="B3" s="3" t="s">
        <v>352</v>
      </c>
      <c r="C3" s="3"/>
    </row>
    <row r="4" spans="1:39" ht="17.100000000000001" thickTop="1">
      <c r="B4" s="8">
        <f>1000000000</f>
        <v>1000000000</v>
      </c>
      <c r="C4" t="s">
        <v>353</v>
      </c>
    </row>
    <row r="5" spans="1:39">
      <c r="B5" s="8">
        <v>1000000</v>
      </c>
      <c r="C5" t="s">
        <v>354</v>
      </c>
    </row>
    <row r="6" spans="1:39">
      <c r="B6">
        <v>1000000000000</v>
      </c>
      <c r="C6" t="s">
        <v>355</v>
      </c>
    </row>
    <row r="7" spans="1:39">
      <c r="B7" s="8">
        <v>1000000000</v>
      </c>
      <c r="C7" t="s">
        <v>356</v>
      </c>
    </row>
    <row r="8" spans="1:39">
      <c r="B8" s="50">
        <f>B6/B5</f>
        <v>1000000</v>
      </c>
      <c r="C8" t="s">
        <v>357</v>
      </c>
    </row>
    <row r="9" spans="1:39">
      <c r="B9">
        <v>2000</v>
      </c>
      <c r="C9" t="s">
        <v>358</v>
      </c>
    </row>
    <row r="10" spans="1:39">
      <c r="B10" s="50">
        <f>B7/B5</f>
        <v>1000</v>
      </c>
      <c r="C10" t="s">
        <v>359</v>
      </c>
    </row>
    <row r="12" spans="1:39" ht="21" thickBot="1">
      <c r="B12" s="3" t="s">
        <v>360</v>
      </c>
      <c r="C12" s="3"/>
    </row>
    <row r="13" spans="1:39" ht="17.100000000000001" thickTop="1">
      <c r="B13" t="s">
        <v>91</v>
      </c>
      <c r="D13" s="62">
        <v>2005</v>
      </c>
      <c r="E13">
        <v>2016</v>
      </c>
      <c r="F13" s="62">
        <v>2017</v>
      </c>
      <c r="G13" s="62">
        <v>2018</v>
      </c>
      <c r="H13">
        <v>2019</v>
      </c>
      <c r="I13">
        <v>2020</v>
      </c>
      <c r="J13">
        <v>2021</v>
      </c>
      <c r="K13">
        <v>2022</v>
      </c>
      <c r="L13">
        <v>2023</v>
      </c>
      <c r="M13">
        <v>2024</v>
      </c>
      <c r="N13" s="62">
        <v>2025</v>
      </c>
      <c r="O13">
        <v>2026</v>
      </c>
      <c r="P13">
        <v>2027</v>
      </c>
      <c r="Q13">
        <v>2028</v>
      </c>
      <c r="R13">
        <v>2029</v>
      </c>
      <c r="S13" s="62">
        <v>2030</v>
      </c>
      <c r="T13">
        <v>2031</v>
      </c>
      <c r="U13">
        <v>2032</v>
      </c>
      <c r="V13">
        <v>2033</v>
      </c>
      <c r="W13">
        <v>2034</v>
      </c>
      <c r="X13">
        <v>2035</v>
      </c>
      <c r="Y13">
        <v>2036</v>
      </c>
      <c r="Z13">
        <v>2037</v>
      </c>
      <c r="AA13">
        <v>2038</v>
      </c>
      <c r="AB13">
        <v>2039</v>
      </c>
      <c r="AC13">
        <v>2040</v>
      </c>
      <c r="AD13">
        <v>2041</v>
      </c>
      <c r="AE13">
        <v>2042</v>
      </c>
      <c r="AF13">
        <v>2043</v>
      </c>
      <c r="AG13">
        <v>2044</v>
      </c>
      <c r="AH13">
        <v>2045</v>
      </c>
      <c r="AI13">
        <v>2046</v>
      </c>
      <c r="AJ13">
        <v>2047</v>
      </c>
      <c r="AK13">
        <v>2048</v>
      </c>
      <c r="AL13">
        <v>2049</v>
      </c>
      <c r="AM13" s="62">
        <v>2050</v>
      </c>
    </row>
    <row r="14" spans="1:39" s="48" customFormat="1">
      <c r="B14" s="61" t="s">
        <v>361</v>
      </c>
      <c r="D14" s="63">
        <f>E14/(-0.29+1)</f>
        <v>1.7183098591549297</v>
      </c>
      <c r="E14" s="48">
        <v>1.22</v>
      </c>
      <c r="F14" s="63">
        <f>E14</f>
        <v>1.22</v>
      </c>
      <c r="G14" s="63">
        <f>F14+(($N$14-$F$14)/($N$13-$F$13))</f>
        <v>1.2114084507042253</v>
      </c>
      <c r="H14" s="48">
        <f t="shared" ref="H14:M14" si="0">G14+(($N$14-$F$14)/($N$13-$F$13))</f>
        <v>1.2028169014084507</v>
      </c>
      <c r="I14" s="48">
        <f t="shared" si="0"/>
        <v>1.194225352112676</v>
      </c>
      <c r="J14" s="48">
        <f t="shared" si="0"/>
        <v>1.1856338028169013</v>
      </c>
      <c r="K14" s="48">
        <f t="shared" si="0"/>
        <v>1.1770422535211267</v>
      </c>
      <c r="L14" s="48">
        <f t="shared" si="0"/>
        <v>1.168450704225352</v>
      </c>
      <c r="M14" s="48">
        <f t="shared" si="0"/>
        <v>1.1598591549295774</v>
      </c>
      <c r="N14" s="63">
        <f>D14*(1-0.33)</f>
        <v>1.1512676056338027</v>
      </c>
      <c r="O14" s="48">
        <f>N14+(($S$14-$N$14)/($S$13-$N$13))</f>
        <v>1.1272112676056336</v>
      </c>
      <c r="P14" s="48">
        <f t="shared" ref="P14:R14" si="1">O14+(($S$14-$N$14)/($S$13-$N$13))</f>
        <v>1.1031549295774645</v>
      </c>
      <c r="Q14" s="48">
        <f t="shared" si="1"/>
        <v>1.0790985915492954</v>
      </c>
      <c r="R14" s="48">
        <f t="shared" si="1"/>
        <v>1.0550422535211263</v>
      </c>
      <c r="S14" s="63">
        <f>$D$14*(1-0.4)</f>
        <v>1.0309859154929577</v>
      </c>
      <c r="T14" s="48">
        <f>S14+(($AM$14-$S$14)/($AM$13-$S$13))</f>
        <v>0.99661971830985907</v>
      </c>
      <c r="U14" s="48">
        <f t="shared" ref="U14:AL14" si="2">T14+(($AM$14-$S$14)/($AM$13-$S$13))</f>
        <v>0.96225352112676044</v>
      </c>
      <c r="V14" s="48">
        <f t="shared" si="2"/>
        <v>0.9278873239436618</v>
      </c>
      <c r="W14" s="48">
        <f t="shared" si="2"/>
        <v>0.89352112676056317</v>
      </c>
      <c r="X14" s="48">
        <f t="shared" si="2"/>
        <v>0.85915492957746453</v>
      </c>
      <c r="Y14" s="48">
        <f t="shared" si="2"/>
        <v>0.8247887323943659</v>
      </c>
      <c r="Z14" s="48">
        <f t="shared" si="2"/>
        <v>0.79042253521126726</v>
      </c>
      <c r="AA14" s="48">
        <f t="shared" si="2"/>
        <v>0.75605633802816863</v>
      </c>
      <c r="AB14" s="48">
        <f t="shared" si="2"/>
        <v>0.72169014084506999</v>
      </c>
      <c r="AC14" s="48">
        <f t="shared" si="2"/>
        <v>0.68732394366197136</v>
      </c>
      <c r="AD14" s="48">
        <f t="shared" si="2"/>
        <v>0.65295774647887272</v>
      </c>
      <c r="AE14" s="48">
        <f t="shared" si="2"/>
        <v>0.61859154929577409</v>
      </c>
      <c r="AF14" s="48">
        <f t="shared" si="2"/>
        <v>0.58422535211267546</v>
      </c>
      <c r="AG14" s="48">
        <f t="shared" si="2"/>
        <v>0.54985915492957682</v>
      </c>
      <c r="AH14" s="48">
        <f t="shared" si="2"/>
        <v>0.51549295774647819</v>
      </c>
      <c r="AI14" s="48">
        <f t="shared" si="2"/>
        <v>0.48112676056337961</v>
      </c>
      <c r="AJ14" s="48">
        <f t="shared" si="2"/>
        <v>0.44676056338028103</v>
      </c>
      <c r="AK14" s="48">
        <f t="shared" si="2"/>
        <v>0.41239436619718245</v>
      </c>
      <c r="AL14" s="48">
        <f t="shared" si="2"/>
        <v>0.37802816901408387</v>
      </c>
      <c r="AM14" s="63">
        <f>$D$14*(1-0.8)</f>
        <v>0.34366197183098585</v>
      </c>
    </row>
    <row r="15" spans="1:39" s="8" customFormat="1">
      <c r="B15" s="61" t="s">
        <v>362</v>
      </c>
      <c r="D15" s="64">
        <v>121</v>
      </c>
      <c r="E15" s="8">
        <v>117</v>
      </c>
      <c r="F15" s="64">
        <f>E15</f>
        <v>117</v>
      </c>
      <c r="G15" s="64">
        <f>F15</f>
        <v>117</v>
      </c>
      <c r="H15" s="8">
        <f t="shared" ref="H15:AM15" si="3">G15</f>
        <v>117</v>
      </c>
      <c r="I15" s="8">
        <f t="shared" si="3"/>
        <v>117</v>
      </c>
      <c r="J15" s="8">
        <f t="shared" si="3"/>
        <v>117</v>
      </c>
      <c r="K15" s="8">
        <f t="shared" si="3"/>
        <v>117</v>
      </c>
      <c r="L15" s="8">
        <f t="shared" si="3"/>
        <v>117</v>
      </c>
      <c r="M15" s="8">
        <f t="shared" si="3"/>
        <v>117</v>
      </c>
      <c r="N15" s="64">
        <f t="shared" si="3"/>
        <v>117</v>
      </c>
      <c r="O15" s="8">
        <f t="shared" si="3"/>
        <v>117</v>
      </c>
      <c r="P15" s="8">
        <f t="shared" si="3"/>
        <v>117</v>
      </c>
      <c r="Q15" s="8">
        <f t="shared" si="3"/>
        <v>117</v>
      </c>
      <c r="R15" s="8">
        <f t="shared" si="3"/>
        <v>117</v>
      </c>
      <c r="S15" s="64">
        <f t="shared" si="3"/>
        <v>117</v>
      </c>
      <c r="T15" s="8">
        <f t="shared" si="3"/>
        <v>117</v>
      </c>
      <c r="U15" s="8">
        <f t="shared" si="3"/>
        <v>117</v>
      </c>
      <c r="V15" s="8">
        <f t="shared" si="3"/>
        <v>117</v>
      </c>
      <c r="W15" s="8">
        <f t="shared" si="3"/>
        <v>117</v>
      </c>
      <c r="X15" s="8">
        <f t="shared" si="3"/>
        <v>117</v>
      </c>
      <c r="Y15" s="8">
        <f t="shared" si="3"/>
        <v>117</v>
      </c>
      <c r="Z15" s="8">
        <f t="shared" si="3"/>
        <v>117</v>
      </c>
      <c r="AA15" s="8">
        <f t="shared" si="3"/>
        <v>117</v>
      </c>
      <c r="AB15" s="8">
        <f t="shared" si="3"/>
        <v>117</v>
      </c>
      <c r="AC15" s="8">
        <f t="shared" si="3"/>
        <v>117</v>
      </c>
      <c r="AD15" s="8">
        <f t="shared" si="3"/>
        <v>117</v>
      </c>
      <c r="AE15" s="8">
        <f t="shared" si="3"/>
        <v>117</v>
      </c>
      <c r="AF15" s="8">
        <f t="shared" si="3"/>
        <v>117</v>
      </c>
      <c r="AG15" s="8">
        <f t="shared" si="3"/>
        <v>117</v>
      </c>
      <c r="AH15" s="8">
        <f t="shared" si="3"/>
        <v>117</v>
      </c>
      <c r="AI15" s="8">
        <f t="shared" si="3"/>
        <v>117</v>
      </c>
      <c r="AJ15" s="8">
        <f t="shared" si="3"/>
        <v>117</v>
      </c>
      <c r="AK15" s="8">
        <f t="shared" si="3"/>
        <v>117</v>
      </c>
      <c r="AL15" s="8">
        <f t="shared" si="3"/>
        <v>117</v>
      </c>
      <c r="AM15" s="64">
        <f t="shared" si="3"/>
        <v>117</v>
      </c>
    </row>
    <row r="18" spans="4:4">
      <c r="D18" t="s">
        <v>363</v>
      </c>
    </row>
    <row r="39" spans="4:4">
      <c r="D39" t="s">
        <v>341</v>
      </c>
    </row>
    <row r="51" spans="4:4">
      <c r="D51" t="s">
        <v>364</v>
      </c>
    </row>
  </sheetData>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55DB9-E059-5447-AFDF-826B82880AF3}">
  <sheetPr>
    <tabColor rgb="FF00B0F0"/>
  </sheetPr>
  <dimension ref="A1:U134"/>
  <sheetViews>
    <sheetView zoomScale="130" zoomScaleNormal="130" workbookViewId="0">
      <selection activeCell="E44" sqref="E44"/>
    </sheetView>
  </sheetViews>
  <sheetFormatPr defaultColWidth="10.875" defaultRowHeight="15"/>
  <cols>
    <col min="1" max="1" width="10.875" style="14"/>
    <col min="2" max="2" width="29.875" style="14" customWidth="1"/>
    <col min="3" max="6" width="15" style="14" customWidth="1"/>
    <col min="7" max="13" width="10.875" style="14"/>
    <col min="14" max="14" width="16" style="14" bestFit="1" customWidth="1"/>
    <col min="15" max="20" width="10.875" style="14"/>
    <col min="21" max="21" width="14" style="14" customWidth="1"/>
    <col min="22" max="16384" width="10.875" style="14"/>
  </cols>
  <sheetData>
    <row r="1" spans="1:13" ht="24">
      <c r="A1" s="2" t="s">
        <v>365</v>
      </c>
    </row>
    <row r="4" spans="1:13">
      <c r="B4" s="14" t="s">
        <v>366</v>
      </c>
      <c r="C4" s="173" t="s">
        <v>367</v>
      </c>
    </row>
    <row r="6" spans="1:13" ht="15.95">
      <c r="B6" s="171" t="s">
        <v>368</v>
      </c>
      <c r="L6" s="11" t="s">
        <v>37</v>
      </c>
      <c r="M6"/>
    </row>
    <row r="7" spans="1:13" ht="32.1">
      <c r="C7" s="174" t="s">
        <v>369</v>
      </c>
      <c r="D7" s="174" t="s">
        <v>370</v>
      </c>
      <c r="E7" s="174" t="s">
        <v>371</v>
      </c>
      <c r="F7" s="174" t="s">
        <v>372</v>
      </c>
      <c r="H7" s="174" t="s">
        <v>373</v>
      </c>
      <c r="I7" s="174" t="s">
        <v>374</v>
      </c>
      <c r="J7" s="174" t="s">
        <v>375</v>
      </c>
      <c r="L7"/>
      <c r="M7"/>
    </row>
    <row r="8" spans="1:13" ht="15.95">
      <c r="B8" s="14" t="s">
        <v>376</v>
      </c>
      <c r="C8" s="14">
        <v>712</v>
      </c>
      <c r="D8" s="14">
        <v>626</v>
      </c>
      <c r="E8" s="14">
        <v>208</v>
      </c>
      <c r="F8" s="14">
        <v>169</v>
      </c>
      <c r="H8" s="35">
        <f>D8/C8</f>
        <v>0.8792134831460674</v>
      </c>
      <c r="I8" s="35">
        <f t="shared" ref="I8:J22" si="0">E8/D8</f>
        <v>0.33226837060702874</v>
      </c>
      <c r="J8" s="35">
        <f t="shared" si="0"/>
        <v>0.8125</v>
      </c>
      <c r="L8"/>
      <c r="M8"/>
    </row>
    <row r="9" spans="1:13" ht="15.95">
      <c r="B9" s="14" t="s">
        <v>377</v>
      </c>
      <c r="C9" s="14">
        <v>228</v>
      </c>
      <c r="D9" s="14">
        <v>228</v>
      </c>
      <c r="E9" s="14">
        <v>188</v>
      </c>
      <c r="F9" s="14">
        <v>150</v>
      </c>
      <c r="H9" s="35">
        <f t="shared" ref="H9:H25" si="1">D9/C9</f>
        <v>1</v>
      </c>
      <c r="I9" s="35">
        <f t="shared" si="0"/>
        <v>0.82456140350877194</v>
      </c>
      <c r="J9" s="35">
        <f t="shared" si="0"/>
        <v>0.7978723404255319</v>
      </c>
      <c r="L9"/>
      <c r="M9"/>
    </row>
    <row r="10" spans="1:13" ht="15.95">
      <c r="B10" s="14" t="s">
        <v>378</v>
      </c>
      <c r="C10" s="31">
        <v>1951</v>
      </c>
      <c r="D10" s="31">
        <v>1851</v>
      </c>
      <c r="E10" s="14">
        <v>934</v>
      </c>
      <c r="F10" s="14">
        <v>585</v>
      </c>
      <c r="H10" s="35">
        <f t="shared" si="1"/>
        <v>0.94874423372629424</v>
      </c>
      <c r="I10" s="35">
        <f t="shared" si="0"/>
        <v>0.50459211237169099</v>
      </c>
      <c r="J10" s="35">
        <f t="shared" si="0"/>
        <v>0.62633832976445392</v>
      </c>
      <c r="L10"/>
      <c r="M10"/>
    </row>
    <row r="11" spans="1:13" ht="15.95">
      <c r="B11" s="14" t="s">
        <v>379</v>
      </c>
      <c r="C11" s="31">
        <v>1322</v>
      </c>
      <c r="D11" s="31">
        <v>1296</v>
      </c>
      <c r="E11" s="14">
        <v>412</v>
      </c>
      <c r="F11" s="14">
        <v>249</v>
      </c>
      <c r="H11" s="35">
        <f t="shared" si="1"/>
        <v>0.98033282904689867</v>
      </c>
      <c r="I11" s="35">
        <f t="shared" si="0"/>
        <v>0.31790123456790126</v>
      </c>
      <c r="J11" s="35">
        <f t="shared" si="0"/>
        <v>0.60436893203883491</v>
      </c>
      <c r="L11"/>
      <c r="M11"/>
    </row>
    <row r="12" spans="1:13" ht="15.95">
      <c r="B12" s="14" t="s">
        <v>380</v>
      </c>
      <c r="C12" s="31">
        <v>1947</v>
      </c>
      <c r="D12" s="31">
        <v>1674</v>
      </c>
      <c r="E12" s="31">
        <v>1520</v>
      </c>
      <c r="F12" s="31">
        <v>1200</v>
      </c>
      <c r="H12" s="35">
        <f t="shared" si="1"/>
        <v>0.8597842835130971</v>
      </c>
      <c r="I12" s="35">
        <f t="shared" si="0"/>
        <v>0.90800477897252085</v>
      </c>
      <c r="J12" s="35">
        <f t="shared" si="0"/>
        <v>0.78947368421052633</v>
      </c>
      <c r="L12"/>
      <c r="M12"/>
    </row>
    <row r="13" spans="1:13" ht="15.95">
      <c r="B13" s="14" t="s">
        <v>381</v>
      </c>
      <c r="C13" s="31">
        <v>1349</v>
      </c>
      <c r="D13" s="31">
        <v>1211</v>
      </c>
      <c r="E13" s="14">
        <v>780</v>
      </c>
      <c r="F13" s="14">
        <v>454</v>
      </c>
      <c r="H13" s="35">
        <f>D13/C13</f>
        <v>0.89770200148257973</v>
      </c>
      <c r="I13" s="35">
        <f t="shared" si="0"/>
        <v>0.64409578860445915</v>
      </c>
      <c r="J13" s="35">
        <f t="shared" si="0"/>
        <v>0.58205128205128209</v>
      </c>
      <c r="L13"/>
      <c r="M13"/>
    </row>
    <row r="14" spans="1:13" ht="15.95">
      <c r="B14" s="14" t="s">
        <v>382</v>
      </c>
      <c r="C14" s="14">
        <v>133</v>
      </c>
      <c r="D14" s="14">
        <v>78</v>
      </c>
      <c r="E14" s="14">
        <v>36</v>
      </c>
      <c r="F14" s="14">
        <v>15</v>
      </c>
      <c r="H14" s="35">
        <f t="shared" si="1"/>
        <v>0.5864661654135338</v>
      </c>
      <c r="I14" s="35">
        <f t="shared" si="0"/>
        <v>0.46153846153846156</v>
      </c>
      <c r="J14" s="35">
        <f t="shared" si="0"/>
        <v>0.41666666666666669</v>
      </c>
      <c r="L14"/>
      <c r="M14"/>
    </row>
    <row r="15" spans="1:13" ht="15.95">
      <c r="B15" s="14" t="s">
        <v>383</v>
      </c>
      <c r="C15" s="31">
        <v>3303</v>
      </c>
      <c r="D15" s="31">
        <v>3066</v>
      </c>
      <c r="E15" s="31">
        <v>1963</v>
      </c>
      <c r="F15" s="14">
        <v>539</v>
      </c>
      <c r="H15" s="35">
        <f t="shared" si="1"/>
        <v>0.92824704813805636</v>
      </c>
      <c r="I15" s="35">
        <f t="shared" si="0"/>
        <v>0.64024787997390742</v>
      </c>
      <c r="J15" s="35">
        <f t="shared" si="0"/>
        <v>0.27457972491085075</v>
      </c>
      <c r="L15"/>
      <c r="M15"/>
    </row>
    <row r="16" spans="1:13">
      <c r="B16" s="14" t="s">
        <v>384</v>
      </c>
      <c r="C16" s="14">
        <v>175</v>
      </c>
      <c r="D16" s="14">
        <v>159</v>
      </c>
      <c r="E16" s="14">
        <v>134</v>
      </c>
      <c r="F16" s="14">
        <v>55</v>
      </c>
      <c r="H16" s="35">
        <f t="shared" si="1"/>
        <v>0.90857142857142859</v>
      </c>
      <c r="I16" s="35">
        <f t="shared" si="0"/>
        <v>0.84276729559748431</v>
      </c>
      <c r="J16" s="35">
        <f t="shared" si="0"/>
        <v>0.41044776119402987</v>
      </c>
    </row>
    <row r="17" spans="2:10">
      <c r="B17" s="14" t="s">
        <v>385</v>
      </c>
      <c r="C17" s="14">
        <v>175</v>
      </c>
      <c r="D17" s="14">
        <v>126</v>
      </c>
      <c r="E17" s="14">
        <v>106</v>
      </c>
      <c r="F17" s="14">
        <v>23</v>
      </c>
      <c r="H17" s="35">
        <f t="shared" si="1"/>
        <v>0.72</v>
      </c>
      <c r="I17" s="35">
        <f t="shared" si="0"/>
        <v>0.84126984126984128</v>
      </c>
      <c r="J17" s="35">
        <f t="shared" si="0"/>
        <v>0.21698113207547171</v>
      </c>
    </row>
    <row r="18" spans="2:10">
      <c r="B18" s="175" t="s">
        <v>247</v>
      </c>
      <c r="C18" s="176">
        <v>11295</v>
      </c>
      <c r="D18" s="176">
        <v>10315</v>
      </c>
      <c r="E18" s="176">
        <v>6281</v>
      </c>
      <c r="F18" s="176">
        <v>3439</v>
      </c>
      <c r="H18" s="35">
        <f t="shared" si="1"/>
        <v>0.91323594510845507</v>
      </c>
      <c r="I18" s="35">
        <f t="shared" si="0"/>
        <v>0.6089190499272904</v>
      </c>
      <c r="J18" s="35">
        <f t="shared" si="0"/>
        <v>0.5475242795733164</v>
      </c>
    </row>
    <row r="19" spans="2:10">
      <c r="B19" s="14" t="s">
        <v>386</v>
      </c>
      <c r="C19" s="31">
        <v>3567</v>
      </c>
      <c r="D19" s="31">
        <v>3258</v>
      </c>
      <c r="E19" s="31">
        <v>1984</v>
      </c>
      <c r="F19" s="31">
        <v>1086</v>
      </c>
      <c r="H19" s="35">
        <f t="shared" si="1"/>
        <v>0.91337258200168203</v>
      </c>
      <c r="I19" s="35">
        <f t="shared" si="0"/>
        <v>0.60896255371393493</v>
      </c>
      <c r="J19" s="35">
        <f t="shared" si="0"/>
        <v>0.5473790322580645</v>
      </c>
    </row>
    <row r="20" spans="2:10">
      <c r="B20" s="14" t="s">
        <v>387</v>
      </c>
      <c r="C20" s="31">
        <v>3679</v>
      </c>
      <c r="D20" s="31">
        <v>3360</v>
      </c>
      <c r="E20" s="31">
        <v>2046</v>
      </c>
      <c r="F20" s="31">
        <v>1120</v>
      </c>
      <c r="H20" s="35">
        <f t="shared" si="1"/>
        <v>0.91329165534112533</v>
      </c>
      <c r="I20" s="35">
        <f t="shared" si="0"/>
        <v>0.60892857142857137</v>
      </c>
      <c r="J20" s="35">
        <f t="shared" si="0"/>
        <v>0.54740957966764414</v>
      </c>
    </row>
    <row r="21" spans="2:10">
      <c r="B21" s="14" t="s">
        <v>388</v>
      </c>
      <c r="C21" s="14">
        <v>835</v>
      </c>
      <c r="D21" s="14">
        <v>763</v>
      </c>
      <c r="E21" s="14">
        <v>464</v>
      </c>
      <c r="F21" s="14">
        <v>254</v>
      </c>
      <c r="H21" s="35">
        <f t="shared" si="1"/>
        <v>0.91377245508982041</v>
      </c>
      <c r="I21" s="35">
        <f t="shared" si="0"/>
        <v>0.60812581913499342</v>
      </c>
      <c r="J21" s="35">
        <f t="shared" si="0"/>
        <v>0.54741379310344829</v>
      </c>
    </row>
    <row r="22" spans="2:10">
      <c r="B22" s="14" t="s">
        <v>389</v>
      </c>
      <c r="C22" s="31">
        <v>3213</v>
      </c>
      <c r="D22" s="31">
        <v>2935</v>
      </c>
      <c r="E22" s="31">
        <v>1787</v>
      </c>
      <c r="F22" s="14">
        <v>979</v>
      </c>
      <c r="H22" s="35">
        <f t="shared" si="1"/>
        <v>0.91347650171179584</v>
      </c>
      <c r="I22" s="35">
        <f t="shared" si="0"/>
        <v>0.60885860306643957</v>
      </c>
      <c r="J22" s="35">
        <f t="shared" si="0"/>
        <v>0.54784555120313372</v>
      </c>
    </row>
    <row r="23" spans="2:10">
      <c r="H23" s="35"/>
      <c r="I23" s="35"/>
      <c r="J23" s="35"/>
    </row>
    <row r="24" spans="2:10">
      <c r="B24" s="14" t="s">
        <v>213</v>
      </c>
      <c r="H24" s="35"/>
      <c r="I24" s="35"/>
      <c r="J24" s="35"/>
    </row>
    <row r="25" spans="2:10">
      <c r="B25" s="177" t="s">
        <v>390</v>
      </c>
      <c r="C25" s="31">
        <f>SUM(C8:C13)</f>
        <v>7509</v>
      </c>
      <c r="D25" s="31">
        <f t="shared" ref="D25:F25" si="2">SUM(D8:D13)</f>
        <v>6886</v>
      </c>
      <c r="E25" s="31">
        <f t="shared" si="2"/>
        <v>4042</v>
      </c>
      <c r="F25" s="31">
        <f t="shared" si="2"/>
        <v>2807</v>
      </c>
      <c r="H25" s="35">
        <f t="shared" si="1"/>
        <v>0.91703289386070053</v>
      </c>
      <c r="I25" s="35">
        <f>E25/D25</f>
        <v>0.5869880917804241</v>
      </c>
      <c r="J25" s="35">
        <f t="shared" ref="J25:J26" si="3">F25/E25</f>
        <v>0.69445818901533896</v>
      </c>
    </row>
    <row r="26" spans="2:10">
      <c r="B26" s="177" t="s">
        <v>391</v>
      </c>
      <c r="C26" s="31">
        <f>SUM(C14:C17)</f>
        <v>3786</v>
      </c>
      <c r="D26" s="31">
        <f t="shared" ref="D26:F26" si="4">SUM(D14:D17)</f>
        <v>3429</v>
      </c>
      <c r="E26" s="31">
        <f t="shared" si="4"/>
        <v>2239</v>
      </c>
      <c r="F26" s="31">
        <f t="shared" si="4"/>
        <v>632</v>
      </c>
      <c r="H26" s="35">
        <f>D26/C26</f>
        <v>0.90570522979397783</v>
      </c>
      <c r="I26" s="35">
        <f t="shared" ref="I26" si="5">E26/D26</f>
        <v>0.65296004666083407</v>
      </c>
      <c r="J26" s="35">
        <f t="shared" si="3"/>
        <v>0.28226887003126394</v>
      </c>
    </row>
    <row r="28" spans="2:10">
      <c r="B28" s="14" t="s">
        <v>390</v>
      </c>
      <c r="H28" s="35"/>
      <c r="I28" s="35"/>
      <c r="J28" s="35"/>
    </row>
    <row r="29" spans="2:10">
      <c r="B29" s="177" t="s">
        <v>392</v>
      </c>
      <c r="C29" s="31"/>
      <c r="D29" s="31"/>
      <c r="E29" s="31"/>
      <c r="F29" s="31"/>
      <c r="H29" s="35">
        <f>MIN(H8:H13)</f>
        <v>0.8597842835130971</v>
      </c>
      <c r="I29" s="35">
        <f t="shared" ref="I29:J29" si="6">MIN(I8:I13)</f>
        <v>0.31790123456790126</v>
      </c>
      <c r="J29" s="35">
        <f t="shared" si="6"/>
        <v>0.58205128205128209</v>
      </c>
    </row>
    <row r="30" spans="2:10">
      <c r="B30" s="177" t="s">
        <v>393</v>
      </c>
      <c r="C30" s="31"/>
      <c r="D30" s="31"/>
      <c r="E30" s="31"/>
      <c r="F30" s="31"/>
      <c r="H30" s="35">
        <f>MAX(H14:H17)</f>
        <v>0.92824704813805636</v>
      </c>
      <c r="I30" s="35">
        <f t="shared" ref="I30:J30" si="7">MAX(I14:I17)</f>
        <v>0.84276729559748431</v>
      </c>
      <c r="J30" s="35">
        <f t="shared" si="7"/>
        <v>0.41666666666666669</v>
      </c>
    </row>
    <row r="31" spans="2:10">
      <c r="B31" s="14" t="s">
        <v>391</v>
      </c>
      <c r="H31" s="35"/>
      <c r="I31" s="35"/>
      <c r="J31" s="35"/>
    </row>
    <row r="32" spans="2:10">
      <c r="B32" s="177" t="s">
        <v>392</v>
      </c>
      <c r="D32" s="178"/>
      <c r="H32" s="35">
        <f>MIN(H14:H17)</f>
        <v>0.5864661654135338</v>
      </c>
      <c r="I32" s="35">
        <f t="shared" ref="I32:J32" si="8">MIN(I14:I17)</f>
        <v>0.46153846153846156</v>
      </c>
      <c r="J32" s="35">
        <f t="shared" si="8"/>
        <v>0.21698113207547171</v>
      </c>
    </row>
    <row r="33" spans="1:10">
      <c r="B33" s="177" t="s">
        <v>393</v>
      </c>
      <c r="H33" s="179">
        <f>MAX(H14:H17)</f>
        <v>0.92824704813805636</v>
      </c>
      <c r="I33" s="179">
        <f t="shared" ref="I33:J33" si="9">MAX(I14:I17)</f>
        <v>0.84276729559748431</v>
      </c>
      <c r="J33" s="179">
        <f t="shared" si="9"/>
        <v>0.41666666666666669</v>
      </c>
    </row>
    <row r="34" spans="1:10">
      <c r="A34" s="185"/>
      <c r="B34" s="185"/>
      <c r="C34" s="185"/>
      <c r="D34" s="185"/>
      <c r="E34" s="185"/>
      <c r="F34" s="185"/>
      <c r="G34" s="185"/>
    </row>
    <row r="35" spans="1:10">
      <c r="A35" s="185"/>
      <c r="B35" s="303" t="s">
        <v>394</v>
      </c>
      <c r="C35" s="185"/>
      <c r="D35" s="185"/>
      <c r="E35" s="185"/>
      <c r="F35" s="185"/>
      <c r="G35" s="185"/>
    </row>
    <row r="36" spans="1:10" ht="53.1" customHeight="1">
      <c r="A36" s="185"/>
      <c r="B36" s="186"/>
      <c r="C36" s="187" t="s">
        <v>22</v>
      </c>
      <c r="D36" s="187" t="s">
        <v>26</v>
      </c>
      <c r="E36" s="187" t="s">
        <v>51</v>
      </c>
      <c r="F36" s="187" t="s">
        <v>52</v>
      </c>
      <c r="G36" s="185"/>
    </row>
    <row r="37" spans="1:10">
      <c r="A37" s="185"/>
      <c r="B37" s="185" t="s">
        <v>395</v>
      </c>
      <c r="C37" s="300"/>
      <c r="D37" s="300"/>
      <c r="E37" s="300"/>
      <c r="F37" s="300"/>
      <c r="G37" s="185"/>
    </row>
    <row r="38" spans="1:10" ht="21" customHeight="1">
      <c r="A38" s="185"/>
      <c r="B38" s="188" t="s">
        <v>392</v>
      </c>
      <c r="C38" s="189">
        <f>C127</f>
        <v>0.04</v>
      </c>
      <c r="D38" s="189">
        <f>C97</f>
        <v>0.23</v>
      </c>
      <c r="E38" s="189">
        <f>C78</f>
        <v>0.09</v>
      </c>
      <c r="F38" s="189">
        <f>C58</f>
        <v>0.33</v>
      </c>
      <c r="G38" s="185"/>
    </row>
    <row r="39" spans="1:10" ht="21" customHeight="1">
      <c r="A39" s="185"/>
      <c r="B39" s="188" t="s">
        <v>396</v>
      </c>
      <c r="C39" s="189">
        <f t="shared" ref="C39:C40" si="10">C128</f>
        <v>0.69142857142857128</v>
      </c>
      <c r="D39" s="189">
        <f t="shared" ref="D39:D40" si="11">C98</f>
        <v>0.39538461538461545</v>
      </c>
      <c r="E39" s="189">
        <f t="shared" ref="E39:E40" si="12">C79</f>
        <v>0.2491910917747871</v>
      </c>
      <c r="F39" s="189">
        <f t="shared" ref="F39:F40" si="13">C59</f>
        <v>0.63032557106132869</v>
      </c>
      <c r="G39" s="185"/>
    </row>
    <row r="40" spans="1:10" ht="21" customHeight="1">
      <c r="A40" s="185"/>
      <c r="B40" s="190" t="s">
        <v>393</v>
      </c>
      <c r="C40" s="191">
        <f t="shared" si="10"/>
        <v>0.89</v>
      </c>
      <c r="D40" s="191">
        <f t="shared" si="11"/>
        <v>0.5</v>
      </c>
      <c r="E40" s="191">
        <f t="shared" si="12"/>
        <v>0.61</v>
      </c>
      <c r="F40" s="191">
        <f t="shared" si="13"/>
        <v>0.8125</v>
      </c>
      <c r="G40" s="185"/>
    </row>
    <row r="41" spans="1:10">
      <c r="A41" s="185"/>
      <c r="B41" s="185" t="s">
        <v>397</v>
      </c>
      <c r="C41" s="185"/>
      <c r="D41" s="185"/>
      <c r="E41" s="185"/>
      <c r="F41" s="185"/>
      <c r="G41" s="185"/>
    </row>
    <row r="42" spans="1:10" ht="21" customHeight="1">
      <c r="A42" s="185"/>
      <c r="B42" s="188" t="s">
        <v>392</v>
      </c>
      <c r="C42" s="301">
        <f>MIN($C$102:$C$105)</f>
        <v>0.4</v>
      </c>
      <c r="D42" s="189">
        <f>C97</f>
        <v>0.23</v>
      </c>
      <c r="E42" s="189">
        <f>MIN($C$67:$C$76)</f>
        <v>0.09</v>
      </c>
      <c r="F42" s="189">
        <f>MIN($C$49:$C$50)</f>
        <v>0.33</v>
      </c>
      <c r="G42" s="185"/>
    </row>
    <row r="43" spans="1:10" ht="21" customHeight="1">
      <c r="A43" s="185"/>
      <c r="B43" s="188" t="s">
        <v>396</v>
      </c>
      <c r="C43" s="301">
        <f>AVERAGE($C$102:$C$105)</f>
        <v>0.5625</v>
      </c>
      <c r="D43" s="189">
        <f t="shared" ref="D43:D44" si="14">C98</f>
        <v>0.39538461538461545</v>
      </c>
      <c r="E43" s="189">
        <f>AVERAGE($C$67:$C$76)</f>
        <v>0.217</v>
      </c>
      <c r="F43" s="189">
        <f>AVERAGE($C$49:$C$50)</f>
        <v>0.41500000000000004</v>
      </c>
      <c r="G43" s="185"/>
    </row>
    <row r="44" spans="1:10" ht="21" customHeight="1">
      <c r="A44" s="185"/>
      <c r="B44" s="190" t="s">
        <v>393</v>
      </c>
      <c r="C44" s="302">
        <f>MAX($C$102:$C$105)</f>
        <v>0.75</v>
      </c>
      <c r="D44" s="191">
        <f t="shared" si="14"/>
        <v>0.5</v>
      </c>
      <c r="E44" s="191">
        <f>MAX($C$67:$C$76)</f>
        <v>0.61</v>
      </c>
      <c r="F44" s="191">
        <f>MAX($C$49:$C$50)</f>
        <v>0.5</v>
      </c>
      <c r="G44" s="185"/>
    </row>
    <row r="45" spans="1:10">
      <c r="A45" s="185"/>
      <c r="B45" s="185"/>
      <c r="C45" s="185"/>
      <c r="D45" s="185"/>
      <c r="E45" s="185"/>
      <c r="F45" s="185"/>
      <c r="G45" s="185"/>
    </row>
    <row r="47" spans="1:10">
      <c r="C47" s="13" t="s">
        <v>398</v>
      </c>
      <c r="D47" s="13" t="s">
        <v>366</v>
      </c>
    </row>
    <row r="48" spans="1:10">
      <c r="B48" s="13" t="s">
        <v>52</v>
      </c>
    </row>
    <row r="49" spans="2:4">
      <c r="B49" s="177" t="s">
        <v>399</v>
      </c>
      <c r="C49" s="35">
        <v>0.33</v>
      </c>
      <c r="D49" s="14" t="s">
        <v>400</v>
      </c>
    </row>
    <row r="50" spans="2:4">
      <c r="B50" s="177" t="s">
        <v>401</v>
      </c>
      <c r="C50" s="35">
        <v>0.5</v>
      </c>
      <c r="D50" s="14" t="s">
        <v>400</v>
      </c>
    </row>
    <row r="51" spans="2:4">
      <c r="B51" s="177" t="s">
        <v>402</v>
      </c>
      <c r="C51" s="179">
        <f t="shared" ref="C51:C56" si="15">J8</f>
        <v>0.8125</v>
      </c>
      <c r="D51" s="173" t="s">
        <v>367</v>
      </c>
    </row>
    <row r="52" spans="2:4">
      <c r="B52" s="177" t="s">
        <v>403</v>
      </c>
      <c r="C52" s="179">
        <f t="shared" si="15"/>
        <v>0.7978723404255319</v>
      </c>
      <c r="D52" s="173" t="s">
        <v>367</v>
      </c>
    </row>
    <row r="53" spans="2:4">
      <c r="B53" s="177" t="s">
        <v>404</v>
      </c>
      <c r="C53" s="179">
        <f t="shared" si="15"/>
        <v>0.62633832976445392</v>
      </c>
      <c r="D53" s="173" t="s">
        <v>367</v>
      </c>
    </row>
    <row r="54" spans="2:4">
      <c r="B54" s="177" t="s">
        <v>405</v>
      </c>
      <c r="C54" s="179">
        <f t="shared" si="15"/>
        <v>0.60436893203883491</v>
      </c>
      <c r="D54" s="173" t="s">
        <v>367</v>
      </c>
    </row>
    <row r="55" spans="2:4">
      <c r="B55" s="177" t="s">
        <v>406</v>
      </c>
      <c r="C55" s="179">
        <f t="shared" si="15"/>
        <v>0.78947368421052633</v>
      </c>
      <c r="D55" s="173" t="s">
        <v>367</v>
      </c>
    </row>
    <row r="56" spans="2:4">
      <c r="B56" s="177" t="s">
        <v>407</v>
      </c>
      <c r="C56" s="179">
        <f t="shared" si="15"/>
        <v>0.58205128205128209</v>
      </c>
      <c r="D56" s="173" t="s">
        <v>367</v>
      </c>
    </row>
    <row r="58" spans="2:4">
      <c r="B58" s="180" t="s">
        <v>392</v>
      </c>
      <c r="C58" s="179">
        <f>MIN(C49:C56)</f>
        <v>0.33</v>
      </c>
    </row>
    <row r="59" spans="2:4">
      <c r="B59" s="180" t="s">
        <v>396</v>
      </c>
      <c r="C59" s="179">
        <f>AVERAGE(C49:C56)</f>
        <v>0.63032557106132869</v>
      </c>
    </row>
    <row r="60" spans="2:4">
      <c r="B60" s="180" t="s">
        <v>393</v>
      </c>
      <c r="C60" s="179">
        <f>MAX(C49:C56)</f>
        <v>0.8125</v>
      </c>
    </row>
    <row r="62" spans="2:4">
      <c r="B62" s="13" t="s">
        <v>51</v>
      </c>
    </row>
    <row r="63" spans="2:4">
      <c r="B63" s="177" t="s">
        <v>408</v>
      </c>
      <c r="C63" s="179">
        <f>J14</f>
        <v>0.41666666666666669</v>
      </c>
      <c r="D63" s="173" t="s">
        <v>367</v>
      </c>
    </row>
    <row r="64" spans="2:4">
      <c r="B64" s="177" t="s">
        <v>409</v>
      </c>
      <c r="C64" s="179">
        <f>J15</f>
        <v>0.27457972491085075</v>
      </c>
      <c r="D64" s="173" t="s">
        <v>367</v>
      </c>
    </row>
    <row r="65" spans="2:4">
      <c r="B65" s="177" t="s">
        <v>410</v>
      </c>
      <c r="C65" s="179">
        <f>J16</f>
        <v>0.41044776119402987</v>
      </c>
      <c r="D65" s="173" t="s">
        <v>367</v>
      </c>
    </row>
    <row r="66" spans="2:4">
      <c r="B66" s="177" t="s">
        <v>411</v>
      </c>
      <c r="C66" s="179">
        <f>J17</f>
        <v>0.21698113207547171</v>
      </c>
      <c r="D66" s="173" t="s">
        <v>367</v>
      </c>
    </row>
    <row r="67" spans="2:4" ht="32.1">
      <c r="B67" s="258" t="s">
        <v>412</v>
      </c>
      <c r="C67" s="181">
        <v>0.15</v>
      </c>
      <c r="D67" s="14" t="s">
        <v>413</v>
      </c>
    </row>
    <row r="68" spans="2:4">
      <c r="B68" s="177" t="s">
        <v>414</v>
      </c>
      <c r="C68" s="181">
        <v>0.33</v>
      </c>
      <c r="D68" s="14" t="s">
        <v>415</v>
      </c>
    </row>
    <row r="69" spans="2:4">
      <c r="B69" s="177" t="s">
        <v>416</v>
      </c>
      <c r="C69" s="181">
        <v>0.09</v>
      </c>
      <c r="D69" s="14" t="s">
        <v>417</v>
      </c>
    </row>
    <row r="70" spans="2:4">
      <c r="B70" s="177" t="s">
        <v>418</v>
      </c>
      <c r="C70" s="181">
        <v>0.1</v>
      </c>
      <c r="D70" s="14" t="s">
        <v>419</v>
      </c>
    </row>
    <row r="71" spans="2:4">
      <c r="B71" s="177" t="s">
        <v>420</v>
      </c>
      <c r="C71" s="181">
        <v>0.61</v>
      </c>
      <c r="D71" s="14" t="s">
        <v>421</v>
      </c>
    </row>
    <row r="72" spans="2:4">
      <c r="B72" s="177" t="s">
        <v>422</v>
      </c>
      <c r="C72" s="181">
        <v>0.23</v>
      </c>
      <c r="D72" s="14" t="s">
        <v>423</v>
      </c>
    </row>
    <row r="73" spans="2:4">
      <c r="B73" s="177" t="s">
        <v>424</v>
      </c>
      <c r="C73" s="181">
        <v>0.15</v>
      </c>
      <c r="D73" s="14" t="s">
        <v>425</v>
      </c>
    </row>
    <row r="74" spans="2:4">
      <c r="B74" s="177" t="s">
        <v>426</v>
      </c>
      <c r="C74" s="181">
        <v>0.19</v>
      </c>
      <c r="D74" s="14" t="s">
        <v>427</v>
      </c>
    </row>
    <row r="75" spans="2:4">
      <c r="B75" s="177" t="s">
        <v>428</v>
      </c>
      <c r="C75" s="181">
        <v>0.12</v>
      </c>
      <c r="D75" s="14" t="s">
        <v>429</v>
      </c>
    </row>
    <row r="76" spans="2:4">
      <c r="B76" s="177" t="s">
        <v>430</v>
      </c>
      <c r="C76" s="181">
        <v>0.2</v>
      </c>
      <c r="D76" s="14" t="s">
        <v>429</v>
      </c>
    </row>
    <row r="78" spans="2:4">
      <c r="B78" s="180" t="s">
        <v>392</v>
      </c>
      <c r="C78" s="179">
        <f>MIN(C63:C76)</f>
        <v>0.09</v>
      </c>
    </row>
    <row r="79" spans="2:4">
      <c r="B79" s="180" t="s">
        <v>396</v>
      </c>
      <c r="C79" s="179">
        <f>AVERAGE(C63:C76)</f>
        <v>0.2491910917747871</v>
      </c>
    </row>
    <row r="80" spans="2:4">
      <c r="B80" s="180" t="s">
        <v>393</v>
      </c>
      <c r="C80" s="179">
        <f>MAX(C63:C76)</f>
        <v>0.61</v>
      </c>
    </row>
    <row r="82" spans="2:4">
      <c r="B82" s="13" t="s">
        <v>76</v>
      </c>
    </row>
    <row r="83" spans="2:4">
      <c r="B83" s="177" t="s">
        <v>399</v>
      </c>
      <c r="C83" s="181">
        <v>0.33</v>
      </c>
      <c r="D83" s="14" t="s">
        <v>400</v>
      </c>
    </row>
    <row r="84" spans="2:4">
      <c r="B84" s="177" t="s">
        <v>401</v>
      </c>
      <c r="C84" s="181">
        <v>0.5</v>
      </c>
      <c r="D84" s="14" t="s">
        <v>400</v>
      </c>
    </row>
    <row r="85" spans="2:4">
      <c r="B85" s="177" t="s">
        <v>431</v>
      </c>
      <c r="C85" s="181">
        <v>0.48</v>
      </c>
      <c r="D85" s="14" t="s">
        <v>432</v>
      </c>
    </row>
    <row r="86" spans="2:4">
      <c r="B86" s="177" t="s">
        <v>433</v>
      </c>
      <c r="C86" s="181">
        <v>0.46</v>
      </c>
      <c r="D86" s="14" t="s">
        <v>432</v>
      </c>
    </row>
    <row r="87" spans="2:4">
      <c r="B87" s="177" t="s">
        <v>434</v>
      </c>
      <c r="C87" s="181">
        <v>0.45</v>
      </c>
      <c r="D87" s="14" t="s">
        <v>432</v>
      </c>
    </row>
    <row r="88" spans="2:4">
      <c r="B88" s="177" t="s">
        <v>435</v>
      </c>
      <c r="C88" s="181">
        <v>0.42</v>
      </c>
      <c r="D88" s="14" t="s">
        <v>432</v>
      </c>
    </row>
    <row r="89" spans="2:4">
      <c r="B89" s="177" t="s">
        <v>436</v>
      </c>
      <c r="C89" s="181">
        <v>0.43</v>
      </c>
      <c r="D89" s="14" t="s">
        <v>432</v>
      </c>
    </row>
    <row r="90" spans="2:4">
      <c r="B90" s="177" t="s">
        <v>437</v>
      </c>
      <c r="C90" s="181">
        <v>0.23</v>
      </c>
      <c r="D90" s="14" t="s">
        <v>438</v>
      </c>
    </row>
    <row r="91" spans="2:4">
      <c r="B91" s="177" t="s">
        <v>439</v>
      </c>
      <c r="C91" s="181">
        <v>0.23</v>
      </c>
      <c r="D91" s="14" t="s">
        <v>438</v>
      </c>
    </row>
    <row r="92" spans="2:4">
      <c r="B92" s="177" t="s">
        <v>440</v>
      </c>
      <c r="C92" s="181">
        <v>0.23</v>
      </c>
      <c r="D92" s="14" t="s">
        <v>438</v>
      </c>
    </row>
    <row r="93" spans="2:4">
      <c r="B93" s="177" t="s">
        <v>441</v>
      </c>
      <c r="C93" s="181">
        <v>0.46</v>
      </c>
      <c r="D93" s="14" t="s">
        <v>438</v>
      </c>
    </row>
    <row r="94" spans="2:4">
      <c r="B94" s="177" t="s">
        <v>442</v>
      </c>
      <c r="C94" s="181">
        <v>0.46</v>
      </c>
      <c r="D94" s="14" t="s">
        <v>438</v>
      </c>
    </row>
    <row r="95" spans="2:4">
      <c r="B95" s="177" t="s">
        <v>443</v>
      </c>
      <c r="C95" s="181">
        <v>0.46</v>
      </c>
      <c r="D95" s="14" t="s">
        <v>438</v>
      </c>
    </row>
    <row r="97" spans="2:21">
      <c r="B97" s="180" t="s">
        <v>392</v>
      </c>
      <c r="C97" s="179">
        <f>MIN(C83:C95)</f>
        <v>0.23</v>
      </c>
    </row>
    <row r="98" spans="2:21">
      <c r="B98" s="180" t="s">
        <v>396</v>
      </c>
      <c r="C98" s="179">
        <f>AVERAGE(C83:C95)</f>
        <v>0.39538461538461545</v>
      </c>
    </row>
    <row r="99" spans="2:21">
      <c r="B99" s="180" t="s">
        <v>393</v>
      </c>
      <c r="C99" s="179">
        <f>MAX(C83:C95)</f>
        <v>0.5</v>
      </c>
    </row>
    <row r="100" spans="2:21">
      <c r="C100" s="181"/>
    </row>
    <row r="101" spans="2:21">
      <c r="B101" s="13" t="s">
        <v>444</v>
      </c>
      <c r="C101" s="181"/>
    </row>
    <row r="102" spans="2:21" ht="15.95">
      <c r="B102" s="258" t="s">
        <v>445</v>
      </c>
      <c r="C102" s="181">
        <v>0.7</v>
      </c>
      <c r="D102" s="14" t="s">
        <v>446</v>
      </c>
    </row>
    <row r="103" spans="2:21" ht="15.95">
      <c r="B103" s="258" t="s">
        <v>447</v>
      </c>
      <c r="C103" s="181">
        <v>0.75</v>
      </c>
      <c r="D103" s="14" t="s">
        <v>446</v>
      </c>
    </row>
    <row r="104" spans="2:21" ht="15.95">
      <c r="B104" s="258" t="s">
        <v>448</v>
      </c>
      <c r="C104" s="181">
        <v>0.4</v>
      </c>
      <c r="D104" s="14" t="s">
        <v>446</v>
      </c>
    </row>
    <row r="105" spans="2:21" ht="15.95">
      <c r="B105" s="258" t="s">
        <v>449</v>
      </c>
      <c r="C105" s="181">
        <v>0.4</v>
      </c>
      <c r="D105" s="14" t="s">
        <v>446</v>
      </c>
    </row>
    <row r="106" spans="2:21">
      <c r="B106" s="259" t="s">
        <v>450</v>
      </c>
      <c r="C106" s="184">
        <f>U109</f>
        <v>0.77</v>
      </c>
      <c r="D106" s="14" t="s">
        <v>451</v>
      </c>
      <c r="M106" s="256" t="s">
        <v>452</v>
      </c>
    </row>
    <row r="107" spans="2:21" ht="15.95" customHeight="1">
      <c r="B107" s="259" t="s">
        <v>453</v>
      </c>
      <c r="C107" s="184">
        <f t="shared" ref="C107:C122" si="16">U110</f>
        <v>0.85</v>
      </c>
      <c r="D107" s="14" t="s">
        <v>451</v>
      </c>
      <c r="O107" s="321" t="s">
        <v>454</v>
      </c>
      <c r="P107" s="321"/>
      <c r="Q107" s="321"/>
      <c r="R107" s="321" t="s">
        <v>455</v>
      </c>
      <c r="S107" s="321"/>
      <c r="T107" s="321"/>
      <c r="U107" s="322" t="s">
        <v>456</v>
      </c>
    </row>
    <row r="108" spans="2:21">
      <c r="B108" s="259" t="s">
        <v>457</v>
      </c>
      <c r="C108" s="184">
        <f t="shared" si="16"/>
        <v>0.76</v>
      </c>
      <c r="D108" s="14" t="s">
        <v>451</v>
      </c>
      <c r="O108" s="182" t="s">
        <v>458</v>
      </c>
      <c r="P108" s="182" t="s">
        <v>459</v>
      </c>
      <c r="Q108" s="182" t="s">
        <v>460</v>
      </c>
      <c r="R108" s="182" t="s">
        <v>458</v>
      </c>
      <c r="S108" s="182" t="s">
        <v>459</v>
      </c>
      <c r="T108" s="182" t="s">
        <v>460</v>
      </c>
      <c r="U108" s="322"/>
    </row>
    <row r="109" spans="2:21">
      <c r="B109" s="259" t="s">
        <v>461</v>
      </c>
      <c r="C109" s="184">
        <f t="shared" si="16"/>
        <v>0.75</v>
      </c>
      <c r="D109" s="14" t="s">
        <v>451</v>
      </c>
      <c r="M109" s="183" t="s">
        <v>462</v>
      </c>
      <c r="N109" s="183" t="s">
        <v>463</v>
      </c>
      <c r="O109" s="298" t="s">
        <v>464</v>
      </c>
      <c r="P109" s="298" t="s">
        <v>465</v>
      </c>
      <c r="Q109" s="298" t="s">
        <v>466</v>
      </c>
      <c r="R109" s="298" t="s">
        <v>467</v>
      </c>
      <c r="S109" s="298" t="s">
        <v>468</v>
      </c>
      <c r="T109" s="298" t="s">
        <v>469</v>
      </c>
      <c r="U109" s="299">
        <v>0.77</v>
      </c>
    </row>
    <row r="110" spans="2:21">
      <c r="B110" s="259" t="s">
        <v>470</v>
      </c>
      <c r="C110" s="184">
        <f t="shared" si="16"/>
        <v>0.68</v>
      </c>
      <c r="D110" s="14" t="s">
        <v>451</v>
      </c>
      <c r="M110" s="183" t="s">
        <v>471</v>
      </c>
      <c r="N110" s="183" t="s">
        <v>472</v>
      </c>
      <c r="O110" s="298" t="s">
        <v>473</v>
      </c>
      <c r="P110" s="298" t="s">
        <v>473</v>
      </c>
      <c r="Q110" s="298" t="s">
        <v>464</v>
      </c>
      <c r="R110" s="298" t="s">
        <v>474</v>
      </c>
      <c r="S110" s="298" t="s">
        <v>475</v>
      </c>
      <c r="T110" s="298" t="s">
        <v>476</v>
      </c>
      <c r="U110" s="299">
        <v>0.85</v>
      </c>
    </row>
    <row r="111" spans="2:21">
      <c r="B111" s="259" t="s">
        <v>477</v>
      </c>
      <c r="C111" s="184">
        <f t="shared" si="16"/>
        <v>0.89</v>
      </c>
      <c r="D111" s="14" t="s">
        <v>451</v>
      </c>
      <c r="M111" s="183" t="s">
        <v>478</v>
      </c>
      <c r="N111" s="183" t="s">
        <v>479</v>
      </c>
      <c r="O111" s="298" t="s">
        <v>465</v>
      </c>
      <c r="P111" s="298" t="s">
        <v>474</v>
      </c>
      <c r="Q111" s="298" t="s">
        <v>465</v>
      </c>
      <c r="R111" s="298" t="s">
        <v>480</v>
      </c>
      <c r="S111" s="298" t="s">
        <v>481</v>
      </c>
      <c r="T111" s="298" t="s">
        <v>481</v>
      </c>
      <c r="U111" s="299">
        <v>0.76</v>
      </c>
    </row>
    <row r="112" spans="2:21">
      <c r="B112" s="259" t="s">
        <v>482</v>
      </c>
      <c r="C112" s="184">
        <f t="shared" si="16"/>
        <v>0.79</v>
      </c>
      <c r="D112" s="14" t="s">
        <v>451</v>
      </c>
      <c r="M112" s="183" t="s">
        <v>483</v>
      </c>
      <c r="N112" s="183" t="s">
        <v>484</v>
      </c>
      <c r="O112" s="298" t="s">
        <v>474</v>
      </c>
      <c r="P112" s="298" t="s">
        <v>485</v>
      </c>
      <c r="Q112" s="298" t="s">
        <v>473</v>
      </c>
      <c r="R112" s="298" t="s">
        <v>486</v>
      </c>
      <c r="S112" s="298" t="s">
        <v>469</v>
      </c>
      <c r="T112" s="298" t="s">
        <v>475</v>
      </c>
      <c r="U112" s="299">
        <v>0.75</v>
      </c>
    </row>
    <row r="113" spans="2:21">
      <c r="B113" s="259" t="s">
        <v>487</v>
      </c>
      <c r="C113" s="184">
        <f t="shared" si="16"/>
        <v>0.75</v>
      </c>
      <c r="D113" s="14" t="s">
        <v>451</v>
      </c>
      <c r="M113" s="183" t="s">
        <v>488</v>
      </c>
      <c r="N113" s="183" t="s">
        <v>489</v>
      </c>
      <c r="O113" s="298" t="s">
        <v>474</v>
      </c>
      <c r="P113" s="298" t="s">
        <v>474</v>
      </c>
      <c r="Q113" s="298" t="s">
        <v>466</v>
      </c>
      <c r="R113" s="298" t="s">
        <v>469</v>
      </c>
      <c r="S113" s="298" t="s">
        <v>490</v>
      </c>
      <c r="T113" s="298" t="s">
        <v>490</v>
      </c>
      <c r="U113" s="299">
        <v>0.68</v>
      </c>
    </row>
    <row r="114" spans="2:21">
      <c r="B114" s="259" t="s">
        <v>491</v>
      </c>
      <c r="C114" s="184">
        <f t="shared" si="16"/>
        <v>0.78</v>
      </c>
      <c r="D114" s="14" t="s">
        <v>451</v>
      </c>
      <c r="M114" s="183" t="s">
        <v>492</v>
      </c>
      <c r="N114" s="183" t="s">
        <v>493</v>
      </c>
      <c r="O114" s="298" t="s">
        <v>464</v>
      </c>
      <c r="P114" s="298" t="s">
        <v>473</v>
      </c>
      <c r="Q114" s="298" t="s">
        <v>464</v>
      </c>
      <c r="R114" s="298" t="s">
        <v>466</v>
      </c>
      <c r="S114" s="298" t="s">
        <v>475</v>
      </c>
      <c r="T114" s="298" t="s">
        <v>494</v>
      </c>
      <c r="U114" s="299">
        <v>0.89</v>
      </c>
    </row>
    <row r="115" spans="2:21">
      <c r="B115" s="259" t="s">
        <v>495</v>
      </c>
      <c r="C115" s="184">
        <f t="shared" si="16"/>
        <v>0.75</v>
      </c>
      <c r="D115" s="14" t="s">
        <v>451</v>
      </c>
      <c r="M115" s="183" t="s">
        <v>496</v>
      </c>
      <c r="N115" s="183" t="s">
        <v>497</v>
      </c>
      <c r="O115" s="298" t="s">
        <v>464</v>
      </c>
      <c r="P115" s="298" t="s">
        <v>485</v>
      </c>
      <c r="Q115" s="298" t="s">
        <v>485</v>
      </c>
      <c r="R115" s="298" t="s">
        <v>475</v>
      </c>
      <c r="S115" s="298" t="s">
        <v>490</v>
      </c>
      <c r="T115" s="298" t="s">
        <v>481</v>
      </c>
      <c r="U115" s="299">
        <v>0.79</v>
      </c>
    </row>
    <row r="116" spans="2:21">
      <c r="B116" s="259" t="s">
        <v>498</v>
      </c>
      <c r="C116" s="184">
        <f t="shared" si="16"/>
        <v>0.73</v>
      </c>
      <c r="D116" s="14" t="s">
        <v>451</v>
      </c>
      <c r="M116" s="183" t="s">
        <v>499</v>
      </c>
      <c r="N116" s="183" t="s">
        <v>500</v>
      </c>
      <c r="O116" s="298" t="s">
        <v>473</v>
      </c>
      <c r="P116" s="298" t="s">
        <v>466</v>
      </c>
      <c r="Q116" s="298" t="s">
        <v>465</v>
      </c>
      <c r="R116" s="298" t="s">
        <v>475</v>
      </c>
      <c r="S116" s="298" t="s">
        <v>481</v>
      </c>
      <c r="T116" s="298" t="s">
        <v>490</v>
      </c>
      <c r="U116" s="299">
        <v>0.75</v>
      </c>
    </row>
    <row r="117" spans="2:21">
      <c r="B117" s="259" t="s">
        <v>501</v>
      </c>
      <c r="C117" s="184">
        <f t="shared" si="16"/>
        <v>0.68</v>
      </c>
      <c r="D117" s="14" t="s">
        <v>451</v>
      </c>
      <c r="M117" s="183" t="s">
        <v>502</v>
      </c>
      <c r="N117" s="183" t="s">
        <v>503</v>
      </c>
      <c r="O117" s="298" t="s">
        <v>473</v>
      </c>
      <c r="P117" s="298" t="s">
        <v>474</v>
      </c>
      <c r="Q117" s="298" t="s">
        <v>473</v>
      </c>
      <c r="R117" s="298" t="s">
        <v>467</v>
      </c>
      <c r="S117" s="298" t="s">
        <v>504</v>
      </c>
      <c r="T117" s="298" t="s">
        <v>490</v>
      </c>
      <c r="U117" s="299">
        <v>0.78</v>
      </c>
    </row>
    <row r="118" spans="2:21">
      <c r="B118" s="259" t="s">
        <v>505</v>
      </c>
      <c r="C118" s="184">
        <f t="shared" si="16"/>
        <v>0.67</v>
      </c>
      <c r="D118" s="14" t="s">
        <v>451</v>
      </c>
      <c r="M118" s="183" t="s">
        <v>506</v>
      </c>
      <c r="N118" s="183" t="s">
        <v>507</v>
      </c>
      <c r="O118" s="298" t="s">
        <v>485</v>
      </c>
      <c r="P118" s="298" t="s">
        <v>465</v>
      </c>
      <c r="Q118" s="298" t="s">
        <v>474</v>
      </c>
      <c r="R118" s="298" t="s">
        <v>467</v>
      </c>
      <c r="S118" s="298" t="s">
        <v>486</v>
      </c>
      <c r="T118" s="298" t="s">
        <v>481</v>
      </c>
      <c r="U118" s="299">
        <v>0.75</v>
      </c>
    </row>
    <row r="119" spans="2:21">
      <c r="B119" s="259" t="s">
        <v>508</v>
      </c>
      <c r="C119" s="184">
        <f t="shared" si="16"/>
        <v>0.81</v>
      </c>
      <c r="D119" s="14" t="s">
        <v>451</v>
      </c>
      <c r="M119" s="183" t="s">
        <v>509</v>
      </c>
      <c r="N119" s="183" t="s">
        <v>510</v>
      </c>
      <c r="O119" s="298" t="s">
        <v>464</v>
      </c>
      <c r="P119" s="298" t="s">
        <v>511</v>
      </c>
      <c r="Q119" s="298" t="s">
        <v>474</v>
      </c>
      <c r="R119" s="298" t="s">
        <v>469</v>
      </c>
      <c r="S119" s="298" t="s">
        <v>490</v>
      </c>
      <c r="T119" s="298" t="s">
        <v>490</v>
      </c>
      <c r="U119" s="299">
        <v>0.73</v>
      </c>
    </row>
    <row r="120" spans="2:21">
      <c r="B120" s="259" t="s">
        <v>512</v>
      </c>
      <c r="C120" s="184">
        <f t="shared" si="16"/>
        <v>0.73</v>
      </c>
      <c r="D120" s="14" t="s">
        <v>451</v>
      </c>
      <c r="M120" s="183" t="s">
        <v>513</v>
      </c>
      <c r="N120" s="183" t="s">
        <v>514</v>
      </c>
      <c r="O120" s="298" t="s">
        <v>466</v>
      </c>
      <c r="P120" s="298" t="s">
        <v>485</v>
      </c>
      <c r="Q120" s="298" t="s">
        <v>511</v>
      </c>
      <c r="R120" s="298" t="s">
        <v>469</v>
      </c>
      <c r="S120" s="298" t="s">
        <v>481</v>
      </c>
      <c r="T120" s="298" t="s">
        <v>469</v>
      </c>
      <c r="U120" s="299">
        <v>0.68</v>
      </c>
    </row>
    <row r="121" spans="2:21">
      <c r="B121" s="259" t="s">
        <v>515</v>
      </c>
      <c r="C121" s="184">
        <f t="shared" si="16"/>
        <v>0.84</v>
      </c>
      <c r="D121" s="14" t="s">
        <v>451</v>
      </c>
      <c r="M121" s="183" t="s">
        <v>516</v>
      </c>
      <c r="N121" s="183" t="s">
        <v>517</v>
      </c>
      <c r="O121" s="298" t="s">
        <v>474</v>
      </c>
      <c r="P121" s="298" t="s">
        <v>466</v>
      </c>
      <c r="Q121" s="298" t="s">
        <v>466</v>
      </c>
      <c r="R121" s="298" t="s">
        <v>490</v>
      </c>
      <c r="S121" s="298" t="s">
        <v>467</v>
      </c>
      <c r="T121" s="298" t="s">
        <v>504</v>
      </c>
      <c r="U121" s="299">
        <v>0.67</v>
      </c>
    </row>
    <row r="122" spans="2:21">
      <c r="B122" s="259" t="s">
        <v>518</v>
      </c>
      <c r="C122" s="184">
        <f t="shared" si="16"/>
        <v>0.04</v>
      </c>
      <c r="D122" s="14" t="s">
        <v>451</v>
      </c>
      <c r="M122" s="183" t="s">
        <v>519</v>
      </c>
      <c r="N122" s="183" t="s">
        <v>520</v>
      </c>
      <c r="O122" s="298" t="s">
        <v>464</v>
      </c>
      <c r="P122" s="298" t="s">
        <v>485</v>
      </c>
      <c r="Q122" s="298" t="s">
        <v>465</v>
      </c>
      <c r="R122" s="298" t="s">
        <v>475</v>
      </c>
      <c r="S122" s="298" t="s">
        <v>490</v>
      </c>
      <c r="T122" s="298" t="s">
        <v>481</v>
      </c>
      <c r="U122" s="299">
        <v>0.81</v>
      </c>
    </row>
    <row r="123" spans="2:21">
      <c r="B123" s="259" t="s">
        <v>521</v>
      </c>
      <c r="C123" s="184" t="str">
        <f>S131</f>
        <v>80% </v>
      </c>
      <c r="D123" s="14" t="s">
        <v>451</v>
      </c>
      <c r="M123" s="183" t="s">
        <v>522</v>
      </c>
      <c r="N123" s="183" t="s">
        <v>523</v>
      </c>
      <c r="O123" s="298" t="s">
        <v>465</v>
      </c>
      <c r="P123" s="298" t="s">
        <v>474</v>
      </c>
      <c r="Q123" s="298" t="s">
        <v>474</v>
      </c>
      <c r="R123" s="298" t="s">
        <v>475</v>
      </c>
      <c r="S123" s="298" t="s">
        <v>469</v>
      </c>
      <c r="T123" s="298" t="s">
        <v>486</v>
      </c>
      <c r="U123" s="299">
        <v>0.73</v>
      </c>
    </row>
    <row r="124" spans="2:21">
      <c r="B124" s="259" t="s">
        <v>524</v>
      </c>
      <c r="C124" s="184" t="str">
        <f t="shared" ref="C124:C125" si="17">S132</f>
        <v>40% </v>
      </c>
      <c r="D124" s="14" t="s">
        <v>451</v>
      </c>
      <c r="M124" s="183" t="s">
        <v>525</v>
      </c>
      <c r="N124" s="183" t="s">
        <v>526</v>
      </c>
      <c r="O124" s="298" t="s">
        <v>473</v>
      </c>
      <c r="P124" s="298" t="s">
        <v>465</v>
      </c>
      <c r="Q124" s="298" t="s">
        <v>473</v>
      </c>
      <c r="R124" s="298" t="s">
        <v>469</v>
      </c>
      <c r="S124" s="298" t="s">
        <v>469</v>
      </c>
      <c r="T124" s="298" t="s">
        <v>481</v>
      </c>
      <c r="U124" s="299">
        <v>0.84</v>
      </c>
    </row>
    <row r="125" spans="2:21">
      <c r="B125" s="259" t="s">
        <v>527</v>
      </c>
      <c r="C125" s="184" t="str">
        <f t="shared" si="17"/>
        <v>40% </v>
      </c>
      <c r="D125" s="14" t="s">
        <v>451</v>
      </c>
      <c r="M125" s="183" t="s">
        <v>528</v>
      </c>
      <c r="N125" s="183" t="s">
        <v>529</v>
      </c>
      <c r="O125" s="298" t="s">
        <v>530</v>
      </c>
      <c r="P125" s="298" t="s">
        <v>476</v>
      </c>
      <c r="Q125" s="298" t="s">
        <v>476</v>
      </c>
      <c r="R125" s="298" t="s">
        <v>469</v>
      </c>
      <c r="S125" s="298" t="s">
        <v>494</v>
      </c>
      <c r="T125" s="298" t="s">
        <v>511</v>
      </c>
      <c r="U125" s="299">
        <v>0.04</v>
      </c>
    </row>
    <row r="126" spans="2:21">
      <c r="D126" s="172"/>
    </row>
    <row r="127" spans="2:21">
      <c r="B127" s="180" t="s">
        <v>392</v>
      </c>
      <c r="C127" s="179">
        <f>MIN(C102:C125)</f>
        <v>0.04</v>
      </c>
      <c r="D127" s="172"/>
    </row>
    <row r="128" spans="2:21">
      <c r="B128" s="180" t="s">
        <v>396</v>
      </c>
      <c r="C128" s="179">
        <f>AVERAGE(C102:C125)</f>
        <v>0.69142857142857128</v>
      </c>
      <c r="D128" s="172"/>
    </row>
    <row r="129" spans="2:21">
      <c r="B129" s="180" t="s">
        <v>393</v>
      </c>
      <c r="C129" s="179">
        <f>MAX(C102:C125)</f>
        <v>0.89</v>
      </c>
      <c r="D129" s="172"/>
    </row>
    <row r="130" spans="2:21">
      <c r="M130" s="257" t="s">
        <v>531</v>
      </c>
      <c r="N130" s="183"/>
      <c r="O130" s="183"/>
      <c r="P130" s="183"/>
      <c r="Q130" s="183"/>
      <c r="R130" s="183"/>
      <c r="S130" s="183"/>
      <c r="T130" s="183"/>
      <c r="U130" s="183"/>
    </row>
    <row r="131" spans="2:21">
      <c r="M131" s="183" t="s">
        <v>532</v>
      </c>
      <c r="N131" s="183" t="s">
        <v>533</v>
      </c>
      <c r="O131" s="183" t="s">
        <v>530</v>
      </c>
      <c r="P131" s="183" t="s">
        <v>494</v>
      </c>
      <c r="Q131" s="183" t="s">
        <v>480</v>
      </c>
      <c r="R131" s="183" t="s">
        <v>494</v>
      </c>
      <c r="S131" s="183" t="s">
        <v>465</v>
      </c>
      <c r="T131" s="183" t="s">
        <v>494</v>
      </c>
      <c r="U131" s="183" t="s">
        <v>494</v>
      </c>
    </row>
    <row r="132" spans="2:21">
      <c r="M132" s="183" t="s">
        <v>534</v>
      </c>
      <c r="N132" s="183" t="s">
        <v>535</v>
      </c>
      <c r="O132" s="183" t="s">
        <v>476</v>
      </c>
      <c r="P132" s="183" t="s">
        <v>494</v>
      </c>
      <c r="Q132" s="183" t="s">
        <v>469</v>
      </c>
      <c r="R132" s="183" t="s">
        <v>469</v>
      </c>
      <c r="S132" s="183" t="s">
        <v>481</v>
      </c>
      <c r="T132" s="183" t="s">
        <v>469</v>
      </c>
      <c r="U132" s="183" t="s">
        <v>467</v>
      </c>
    </row>
    <row r="133" spans="2:21">
      <c r="M133" s="183" t="s">
        <v>536</v>
      </c>
      <c r="N133" s="183" t="s">
        <v>537</v>
      </c>
      <c r="O133" s="183" t="s">
        <v>480</v>
      </c>
      <c r="P133" s="183" t="s">
        <v>469</v>
      </c>
      <c r="Q133" s="183" t="s">
        <v>530</v>
      </c>
      <c r="R133" s="183" t="s">
        <v>481</v>
      </c>
      <c r="S133" s="183" t="s">
        <v>481</v>
      </c>
      <c r="T133" s="183" t="s">
        <v>480</v>
      </c>
      <c r="U133" s="183" t="s">
        <v>480</v>
      </c>
    </row>
    <row r="134" spans="2:21">
      <c r="M134" s="14" t="s">
        <v>451</v>
      </c>
    </row>
  </sheetData>
  <mergeCells count="3">
    <mergeCell ref="O107:Q107"/>
    <mergeCell ref="R107:T107"/>
    <mergeCell ref="U107:U108"/>
  </mergeCells>
  <conditionalFormatting sqref="C38:F40">
    <cfRule type="dataBar" priority="2">
      <dataBar>
        <cfvo type="min"/>
        <cfvo type="max"/>
        <color rgb="FFFFB628"/>
      </dataBar>
      <extLst>
        <ext xmlns:x14="http://schemas.microsoft.com/office/spreadsheetml/2009/9/main" uri="{B025F937-C7B1-47D3-B67F-A62EFF666E3E}">
          <x14:id>{B4E5E8FA-E034-004F-8617-AAC16A6AB36B}</x14:id>
        </ext>
      </extLst>
    </cfRule>
  </conditionalFormatting>
  <conditionalFormatting sqref="C42:F44">
    <cfRule type="dataBar" priority="1">
      <dataBar>
        <cfvo type="min"/>
        <cfvo type="max"/>
        <color rgb="FFFFB628"/>
      </dataBar>
      <extLst>
        <ext xmlns:x14="http://schemas.microsoft.com/office/spreadsheetml/2009/9/main" uri="{B025F937-C7B1-47D3-B67F-A62EFF666E3E}">
          <x14:id>{CE71B93C-E8FD-E743-8B88-104F7A385BF7}</x14:id>
        </ext>
      </extLst>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dataBar" id="{B4E5E8FA-E034-004F-8617-AAC16A6AB36B}">
            <x14:dataBar minLength="0" maxLength="100" gradient="0">
              <x14:cfvo type="autoMin"/>
              <x14:cfvo type="autoMax"/>
              <x14:negativeFillColor rgb="FFFF0000"/>
              <x14:axisColor rgb="FF000000"/>
            </x14:dataBar>
          </x14:cfRule>
          <xm:sqref>C38:F40</xm:sqref>
        </x14:conditionalFormatting>
        <x14:conditionalFormatting xmlns:xm="http://schemas.microsoft.com/office/excel/2006/main">
          <x14:cfRule type="dataBar" id="{CE71B93C-E8FD-E743-8B88-104F7A385BF7}">
            <x14:dataBar minLength="0" maxLength="100" gradient="0">
              <x14:cfvo type="autoMin"/>
              <x14:cfvo type="autoMax"/>
              <x14:negativeFillColor rgb="FFFF0000"/>
              <x14:axisColor rgb="FF000000"/>
            </x14:dataBar>
          </x14:cfRule>
          <xm:sqref>C42:F44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697DE-57EE-BE49-BFD4-A840773E18B3}">
  <sheetPr>
    <tabColor rgb="FF00B0F0"/>
  </sheetPr>
  <dimension ref="A1:X38"/>
  <sheetViews>
    <sheetView workbookViewId="0">
      <selection activeCell="B2" sqref="B2"/>
    </sheetView>
  </sheetViews>
  <sheetFormatPr defaultColWidth="11" defaultRowHeight="15.95"/>
  <cols>
    <col min="2" max="2" width="36.125" bestFit="1" customWidth="1"/>
    <col min="3" max="10" width="12.375" customWidth="1"/>
    <col min="11" max="22" width="10.875" style="1"/>
  </cols>
  <sheetData>
    <row r="1" spans="1:24">
      <c r="A1" s="297" t="s">
        <v>538</v>
      </c>
      <c r="B1" s="1"/>
      <c r="C1" s="1"/>
      <c r="D1" s="1"/>
      <c r="E1" s="1"/>
      <c r="F1" s="1"/>
      <c r="G1" s="1"/>
      <c r="H1" s="1"/>
      <c r="I1" s="1"/>
      <c r="J1" s="1"/>
    </row>
    <row r="2" spans="1:24">
      <c r="A2" s="1"/>
      <c r="B2" s="1"/>
      <c r="C2" s="1"/>
      <c r="D2" s="1"/>
      <c r="E2" s="1"/>
      <c r="F2" s="1"/>
      <c r="G2" s="1"/>
      <c r="H2" s="1"/>
      <c r="I2" s="1"/>
      <c r="J2" s="1"/>
    </row>
    <row r="3" spans="1:24">
      <c r="A3" s="1"/>
      <c r="B3" s="247" t="s">
        <v>539</v>
      </c>
      <c r="C3" s="1"/>
      <c r="D3" s="1"/>
      <c r="E3" s="1"/>
      <c r="F3" s="1"/>
      <c r="G3" s="1"/>
      <c r="H3" s="1"/>
      <c r="I3" s="1"/>
      <c r="J3" s="1"/>
      <c r="W3" s="1"/>
      <c r="X3" s="1"/>
    </row>
    <row r="4" spans="1:24">
      <c r="A4" s="1"/>
      <c r="C4" s="1"/>
      <c r="D4" s="1"/>
      <c r="E4" s="1"/>
      <c r="F4" s="1"/>
      <c r="G4" s="1"/>
      <c r="H4" s="1"/>
      <c r="I4" s="1"/>
      <c r="J4" s="1"/>
      <c r="W4" s="1"/>
      <c r="X4" s="1"/>
    </row>
    <row r="5" spans="1:24" ht="17.100000000000001">
      <c r="A5" s="1"/>
      <c r="B5" s="288" t="s">
        <v>540</v>
      </c>
      <c r="C5" s="289" t="s">
        <v>541</v>
      </c>
      <c r="D5" s="290" t="s">
        <v>542</v>
      </c>
      <c r="E5" s="290" t="s">
        <v>543</v>
      </c>
      <c r="F5" s="1"/>
      <c r="G5" s="1"/>
      <c r="H5" s="1"/>
      <c r="I5" s="1"/>
      <c r="J5" s="1"/>
      <c r="W5" s="1"/>
      <c r="X5" s="1"/>
    </row>
    <row r="6" spans="1:24">
      <c r="A6" s="1"/>
      <c r="B6" s="287" t="s">
        <v>544</v>
      </c>
      <c r="C6" s="265"/>
      <c r="D6" s="266"/>
      <c r="E6" s="266"/>
      <c r="F6" s="1"/>
      <c r="G6" s="1"/>
      <c r="H6" s="1"/>
      <c r="I6" s="1"/>
      <c r="J6" s="1"/>
      <c r="W6" s="1"/>
      <c r="X6" s="1"/>
    </row>
    <row r="7" spans="1:24">
      <c r="A7" s="1"/>
      <c r="B7" s="269" t="s">
        <v>269</v>
      </c>
      <c r="C7" s="284">
        <f>C31</f>
        <v>0</v>
      </c>
      <c r="D7" s="285">
        <f>F31</f>
        <v>0.49371108031819833</v>
      </c>
      <c r="E7" s="286">
        <f>'Selection Tables'!M9</f>
        <v>0.13808508367963782</v>
      </c>
      <c r="F7" s="1"/>
      <c r="G7" s="1"/>
      <c r="H7" s="1"/>
      <c r="I7" s="1"/>
      <c r="J7" s="1"/>
      <c r="W7" s="1"/>
      <c r="X7" s="1"/>
    </row>
    <row r="8" spans="1:24">
      <c r="A8" s="1"/>
      <c r="B8" s="269" t="s">
        <v>273</v>
      </c>
      <c r="C8" s="284">
        <f>C32</f>
        <v>0</v>
      </c>
      <c r="D8" s="285">
        <f>F32</f>
        <v>0.18595946008304118</v>
      </c>
      <c r="E8" s="286">
        <f>'Selection Tables'!M13</f>
        <v>4.7300867156201035E-2</v>
      </c>
      <c r="F8" s="1"/>
      <c r="G8" s="1"/>
      <c r="H8" s="1"/>
      <c r="I8" s="1"/>
      <c r="J8" s="1"/>
      <c r="W8" s="1"/>
      <c r="X8" s="1"/>
    </row>
    <row r="9" spans="1:24">
      <c r="A9" s="1"/>
      <c r="B9" s="269" t="s">
        <v>274</v>
      </c>
      <c r="C9" s="284">
        <f>C33</f>
        <v>4.8622547658622346E-2</v>
      </c>
      <c r="D9" s="285">
        <f>F33</f>
        <v>0</v>
      </c>
      <c r="E9" s="286">
        <f>'Selection Tables'!M14</f>
        <v>3.6048066518520328E-2</v>
      </c>
      <c r="F9" s="1"/>
      <c r="G9" s="1"/>
      <c r="H9" s="1"/>
      <c r="I9" s="1"/>
      <c r="J9" s="1"/>
      <c r="W9" s="1"/>
      <c r="X9" s="1"/>
    </row>
    <row r="10" spans="1:24">
      <c r="A10" s="1"/>
      <c r="B10" s="269" t="s">
        <v>275</v>
      </c>
      <c r="C10" s="284">
        <f>C34</f>
        <v>3.0893748932910609E-2</v>
      </c>
      <c r="D10" s="285">
        <f>F34</f>
        <v>0</v>
      </c>
      <c r="E10" s="286">
        <f>'Selection Tables'!M15</f>
        <v>2.8783331979755505E-2</v>
      </c>
      <c r="F10" s="1"/>
      <c r="G10" s="1"/>
      <c r="H10" s="1"/>
      <c r="I10" s="1"/>
      <c r="J10" s="1"/>
      <c r="W10" s="1"/>
      <c r="X10" s="1"/>
    </row>
    <row r="11" spans="1:24">
      <c r="A11" s="1"/>
      <c r="B11" s="269" t="s">
        <v>276</v>
      </c>
      <c r="C11" s="284">
        <f>C35</f>
        <v>0.5086318928472453</v>
      </c>
      <c r="D11" s="285">
        <f>F35</f>
        <v>0.25263112398694176</v>
      </c>
      <c r="E11" s="286">
        <f>'Selection Tables'!M16</f>
        <v>0.54671215623813707</v>
      </c>
      <c r="F11" s="1"/>
      <c r="G11" s="1"/>
      <c r="H11" s="1"/>
      <c r="I11" s="1"/>
      <c r="J11" s="1"/>
      <c r="W11" s="1"/>
      <c r="X11" s="1"/>
    </row>
    <row r="12" spans="1:24">
      <c r="A12" s="1"/>
      <c r="B12" s="287" t="s">
        <v>545</v>
      </c>
      <c r="C12" s="284"/>
      <c r="D12" s="285"/>
      <c r="E12" s="286"/>
      <c r="F12" s="1"/>
      <c r="G12" s="1"/>
      <c r="H12" s="1"/>
      <c r="I12" s="1"/>
      <c r="J12" s="1"/>
      <c r="W12" s="1"/>
      <c r="X12" s="1"/>
    </row>
    <row r="13" spans="1:24">
      <c r="A13" s="1"/>
      <c r="B13" s="269" t="s">
        <v>271</v>
      </c>
      <c r="C13" s="284">
        <f>C37</f>
        <v>0.23482461533279525</v>
      </c>
      <c r="D13" s="285">
        <f>F37</f>
        <v>0</v>
      </c>
      <c r="E13" s="286">
        <f>'Selection Tables'!M11</f>
        <v>0.10725611205592071</v>
      </c>
      <c r="F13" s="1"/>
      <c r="G13" s="1"/>
      <c r="H13" s="1"/>
      <c r="I13" s="1"/>
      <c r="J13" s="1"/>
      <c r="W13" s="1"/>
      <c r="X13" s="1"/>
    </row>
    <row r="14" spans="1:24" s="1" customFormat="1" ht="17.100000000000001" thickBot="1">
      <c r="B14" s="291" t="s">
        <v>213</v>
      </c>
      <c r="C14" s="292">
        <f>SUM(C7:C13)</f>
        <v>0.82297280477157342</v>
      </c>
      <c r="D14" s="293">
        <f>SUM(D7:D13)</f>
        <v>0.93230166438818129</v>
      </c>
      <c r="E14" s="293">
        <f>SUM(E7:E13)</f>
        <v>0.90418561762817251</v>
      </c>
    </row>
    <row r="15" spans="1:24" s="1" customFormat="1">
      <c r="C15" s="271"/>
      <c r="D15" s="271"/>
      <c r="E15" s="271"/>
      <c r="F15" s="271"/>
      <c r="H15" s="271"/>
      <c r="I15" s="271"/>
    </row>
    <row r="16" spans="1:24" s="1" customFormat="1">
      <c r="B16" s="247" t="s">
        <v>546</v>
      </c>
      <c r="C16" s="271"/>
      <c r="D16" s="271"/>
      <c r="E16" s="271"/>
      <c r="F16" s="271"/>
      <c r="H16" s="271"/>
      <c r="I16" s="271"/>
    </row>
    <row r="17" spans="1:12" s="1" customFormat="1">
      <c r="C17" s="295" t="s">
        <v>547</v>
      </c>
      <c r="D17" s="295"/>
      <c r="E17" s="295"/>
      <c r="F17" s="295" t="s">
        <v>259</v>
      </c>
      <c r="H17" s="295"/>
      <c r="I17" s="295"/>
    </row>
    <row r="18" spans="1:12" s="1" customFormat="1">
      <c r="B18" s="1" t="s">
        <v>544</v>
      </c>
      <c r="C18" s="271"/>
      <c r="D18" s="271"/>
      <c r="E18" s="271"/>
      <c r="F18" s="271"/>
      <c r="H18" s="271"/>
      <c r="I18" s="271"/>
    </row>
    <row r="19" spans="1:12" s="1" customFormat="1">
      <c r="B19" s="294" t="s">
        <v>270</v>
      </c>
      <c r="C19" s="271">
        <f>'Selection Tables'!C10</f>
        <v>0</v>
      </c>
      <c r="D19" s="271"/>
      <c r="E19" s="271"/>
      <c r="F19" s="271">
        <f>'Selection Tables'!D10</f>
        <v>1.9839524239041079E-2</v>
      </c>
      <c r="H19" s="271"/>
      <c r="I19" s="271"/>
    </row>
    <row r="20" spans="1:12" s="1" customFormat="1">
      <c r="B20" s="294" t="s">
        <v>272</v>
      </c>
      <c r="C20" s="271">
        <f>'Selection Tables'!C12</f>
        <v>0</v>
      </c>
      <c r="D20" s="271"/>
      <c r="E20" s="271"/>
      <c r="F20" s="271">
        <f>'Selection Tables'!D12</f>
        <v>3.9439401871674065E-3</v>
      </c>
      <c r="H20" s="271"/>
      <c r="I20" s="271"/>
    </row>
    <row r="21" spans="1:12" s="1" customFormat="1">
      <c r="C21" s="296"/>
      <c r="D21" s="296"/>
      <c r="E21" s="296"/>
      <c r="F21" s="296"/>
      <c r="H21" s="296"/>
      <c r="I21" s="296"/>
    </row>
    <row r="22" spans="1:12" s="1" customFormat="1">
      <c r="B22" s="247" t="s">
        <v>548</v>
      </c>
      <c r="C22" s="296"/>
      <c r="D22" s="296"/>
      <c r="E22" s="296"/>
      <c r="F22" s="296"/>
      <c r="H22" s="296"/>
      <c r="I22" s="296"/>
    </row>
    <row r="23" spans="1:12" s="1" customFormat="1">
      <c r="B23" s="294" t="s">
        <v>549</v>
      </c>
    </row>
    <row r="24" spans="1:12" s="1" customFormat="1"/>
    <row r="25" spans="1:12" s="1" customFormat="1"/>
    <row r="26" spans="1:12">
      <c r="A26" s="1"/>
      <c r="B26" s="247" t="s">
        <v>550</v>
      </c>
      <c r="C26" s="1"/>
      <c r="D26" s="1"/>
      <c r="E26" s="1"/>
      <c r="F26" s="1"/>
      <c r="G26" s="1"/>
      <c r="H26" s="1"/>
      <c r="I26" s="1"/>
      <c r="J26" s="1"/>
    </row>
    <row r="27" spans="1:12">
      <c r="A27" s="1"/>
      <c r="C27" s="1"/>
      <c r="D27" s="1"/>
      <c r="E27" s="1"/>
      <c r="F27" s="1"/>
      <c r="G27" s="1"/>
      <c r="H27" s="1"/>
      <c r="I27" s="1"/>
      <c r="J27" s="1"/>
    </row>
    <row r="28" spans="1:12">
      <c r="A28" s="1"/>
      <c r="B28" s="325" t="s">
        <v>551</v>
      </c>
      <c r="C28" s="323" t="s">
        <v>547</v>
      </c>
      <c r="D28" s="324"/>
      <c r="E28" s="324"/>
      <c r="F28" s="323" t="s">
        <v>259</v>
      </c>
      <c r="G28" s="324"/>
      <c r="H28" s="324"/>
      <c r="I28" s="323" t="s">
        <v>213</v>
      </c>
      <c r="J28" s="324"/>
    </row>
    <row r="29" spans="1:12" ht="42.95" customHeight="1">
      <c r="A29" s="1"/>
      <c r="B29" s="326"/>
      <c r="C29" s="260" t="s">
        <v>287</v>
      </c>
      <c r="D29" s="261" t="s">
        <v>552</v>
      </c>
      <c r="E29" s="261" t="s">
        <v>553</v>
      </c>
      <c r="F29" s="260" t="s">
        <v>287</v>
      </c>
      <c r="G29" s="261" t="s">
        <v>552</v>
      </c>
      <c r="H29" s="261" t="s">
        <v>553</v>
      </c>
      <c r="I29" s="262" t="s">
        <v>553</v>
      </c>
      <c r="J29" s="263" t="s">
        <v>554</v>
      </c>
      <c r="L29" s="283" t="s">
        <v>555</v>
      </c>
    </row>
    <row r="30" spans="1:12">
      <c r="A30" s="1"/>
      <c r="B30" s="264" t="s">
        <v>544</v>
      </c>
      <c r="C30" s="265"/>
      <c r="D30" s="266"/>
      <c r="E30" s="266"/>
      <c r="F30" s="265"/>
      <c r="G30" s="266"/>
      <c r="H30" s="266"/>
      <c r="I30" s="267"/>
      <c r="J30" s="268"/>
    </row>
    <row r="31" spans="1:12">
      <c r="A31" s="1"/>
      <c r="B31" s="269" t="s">
        <v>269</v>
      </c>
      <c r="C31" s="270">
        <f>'Selection Tables'!C9</f>
        <v>0</v>
      </c>
      <c r="D31" s="271">
        <f>C31/$C$38</f>
        <v>0</v>
      </c>
      <c r="E31" s="272">
        <f>ROUND(D31*$E$38,-3)</f>
        <v>0</v>
      </c>
      <c r="F31" s="270">
        <f>'Selection Tables'!D9</f>
        <v>0.49371108031819833</v>
      </c>
      <c r="G31" s="273">
        <f>F31/$F$38</f>
        <v>0.5295615133779622</v>
      </c>
      <c r="H31" s="272">
        <f>ROUND(G31*$H$38,-3)</f>
        <v>0</v>
      </c>
      <c r="I31" s="274">
        <f>E31+H31</f>
        <v>0</v>
      </c>
      <c r="J31" s="275" t="e">
        <f>I31/$I$38</f>
        <v>#DIV/0!</v>
      </c>
      <c r="L31" s="281">
        <f>I31/'Selection Tables'!I9</f>
        <v>0</v>
      </c>
    </row>
    <row r="32" spans="1:12">
      <c r="A32" s="1"/>
      <c r="B32" s="269" t="s">
        <v>273</v>
      </c>
      <c r="C32" s="270">
        <f>'Selection Tables'!C13</f>
        <v>0</v>
      </c>
      <c r="D32" s="271">
        <f>C32/$C$38</f>
        <v>0</v>
      </c>
      <c r="E32" s="272">
        <f>ROUND(D32*$E$38,-3)</f>
        <v>0</v>
      </c>
      <c r="F32" s="270">
        <f>'Selection Tables'!D13</f>
        <v>0.18595946008304118</v>
      </c>
      <c r="G32" s="273">
        <f>F32/$F$38</f>
        <v>0.19946275673022232</v>
      </c>
      <c r="H32" s="272">
        <f>ROUND(G32*$H$38,-3)</f>
        <v>0</v>
      </c>
      <c r="I32" s="274">
        <f t="shared" ref="I32:I37" si="0">E32+H32</f>
        <v>0</v>
      </c>
      <c r="J32" s="275" t="e">
        <f>I32/$I$38</f>
        <v>#DIV/0!</v>
      </c>
      <c r="L32" s="281">
        <f>I32/'Selection Tables'!I13</f>
        <v>0</v>
      </c>
    </row>
    <row r="33" spans="1:12">
      <c r="A33" s="1"/>
      <c r="B33" s="269" t="s">
        <v>274</v>
      </c>
      <c r="C33" s="270">
        <f>'Selection Tables'!C14</f>
        <v>4.8622547658622346E-2</v>
      </c>
      <c r="D33" s="271">
        <f>C33/$C$38</f>
        <v>5.9081597079162482E-2</v>
      </c>
      <c r="E33" s="272">
        <f>ROUND(D33*$E$38,-3)</f>
        <v>0</v>
      </c>
      <c r="F33" s="270">
        <f>'Selection Tables'!D14</f>
        <v>0</v>
      </c>
      <c r="G33" s="273">
        <f>F33/$F$38</f>
        <v>0</v>
      </c>
      <c r="H33" s="272">
        <f>ROUND(G33*$H$38,-3)</f>
        <v>0</v>
      </c>
      <c r="I33" s="274">
        <f t="shared" si="0"/>
        <v>0</v>
      </c>
      <c r="J33" s="275" t="e">
        <f>I33/$I$38</f>
        <v>#DIV/0!</v>
      </c>
      <c r="L33" s="281">
        <f>I33/'Selection Tables'!I14</f>
        <v>0</v>
      </c>
    </row>
    <row r="34" spans="1:12">
      <c r="A34" s="1"/>
      <c r="B34" s="269" t="s">
        <v>275</v>
      </c>
      <c r="C34" s="270">
        <f>'Selection Tables'!C15</f>
        <v>3.0893748932910609E-2</v>
      </c>
      <c r="D34" s="271">
        <f>C34/$C$38</f>
        <v>3.7539209988215298E-2</v>
      </c>
      <c r="E34" s="272">
        <f>ROUND(D34*$E$38,-3)</f>
        <v>0</v>
      </c>
      <c r="F34" s="270">
        <f>'Selection Tables'!D15</f>
        <v>0</v>
      </c>
      <c r="G34" s="273">
        <f>F34/$F$38</f>
        <v>0</v>
      </c>
      <c r="H34" s="272">
        <f>ROUND(G34*$H$38,-3)</f>
        <v>0</v>
      </c>
      <c r="I34" s="274">
        <f t="shared" si="0"/>
        <v>0</v>
      </c>
      <c r="J34" s="275" t="e">
        <f>I34/$I$38</f>
        <v>#DIV/0!</v>
      </c>
      <c r="L34" s="281">
        <f>I34/'Selection Tables'!I15</f>
        <v>0</v>
      </c>
    </row>
    <row r="35" spans="1:12">
      <c r="A35" s="1"/>
      <c r="B35" s="269" t="s">
        <v>276</v>
      </c>
      <c r="C35" s="270">
        <f>'Selection Tables'!C16</f>
        <v>0.5086318928472453</v>
      </c>
      <c r="D35" s="271">
        <f>C35/$C$38</f>
        <v>0.61804216360274822</v>
      </c>
      <c r="E35" s="272">
        <f>ROUND(D35*$E$38,-3)</f>
        <v>0</v>
      </c>
      <c r="F35" s="270">
        <f>'Selection Tables'!D16</f>
        <v>0.25263112398694176</v>
      </c>
      <c r="G35" s="273">
        <f>F35/$F$38</f>
        <v>0.2709757298918154</v>
      </c>
      <c r="H35" s="272">
        <f>ROUND(G35*$H$38,-3)</f>
        <v>0</v>
      </c>
      <c r="I35" s="274">
        <f t="shared" si="0"/>
        <v>0</v>
      </c>
      <c r="J35" s="275" t="e">
        <f>I35/$I$38</f>
        <v>#DIV/0!</v>
      </c>
      <c r="L35" s="281">
        <f>I35/'Selection Tables'!I16</f>
        <v>0</v>
      </c>
    </row>
    <row r="36" spans="1:12">
      <c r="A36" s="1"/>
      <c r="B36" s="264" t="s">
        <v>545</v>
      </c>
      <c r="C36" s="270"/>
      <c r="D36" s="271"/>
      <c r="E36" s="272"/>
      <c r="F36" s="270"/>
      <c r="G36" s="273"/>
      <c r="H36" s="272"/>
      <c r="I36" s="274"/>
      <c r="J36" s="275"/>
      <c r="L36" s="281"/>
    </row>
    <row r="37" spans="1:12">
      <c r="A37" s="1"/>
      <c r="B37" s="269" t="s">
        <v>271</v>
      </c>
      <c r="C37" s="270">
        <f>'Selection Tables'!C11</f>
        <v>0.23482461533279525</v>
      </c>
      <c r="D37" s="271">
        <f>C37/$C$38</f>
        <v>0.28533702932987415</v>
      </c>
      <c r="E37" s="272">
        <f>ROUND(D37*$E$38,-3)</f>
        <v>0</v>
      </c>
      <c r="F37" s="270">
        <f>'Selection Tables'!D11</f>
        <v>0</v>
      </c>
      <c r="G37" s="273">
        <f>F37/$F$38</f>
        <v>0</v>
      </c>
      <c r="H37" s="272">
        <f>ROUND(G37*$H$38,-3)</f>
        <v>0</v>
      </c>
      <c r="I37" s="274">
        <f t="shared" si="0"/>
        <v>0</v>
      </c>
      <c r="J37" s="275" t="e">
        <f>I37/$I$38</f>
        <v>#DIV/0!</v>
      </c>
      <c r="L37" s="281">
        <f>I37/'Selection Tables'!I11</f>
        <v>0</v>
      </c>
    </row>
    <row r="38" spans="1:12" ht="17.100000000000001" thickBot="1">
      <c r="A38" s="1"/>
      <c r="B38" s="276" t="s">
        <v>213</v>
      </c>
      <c r="C38" s="277">
        <f>SUM(C31:C37)</f>
        <v>0.82297280477157342</v>
      </c>
      <c r="D38" s="278">
        <f>SUM(D31:D37)</f>
        <v>1</v>
      </c>
      <c r="E38" s="282"/>
      <c r="F38" s="277">
        <f>SUM(F31:F37)</f>
        <v>0.93230166438818129</v>
      </c>
      <c r="G38" s="278">
        <f>SUM(G31:G37)</f>
        <v>0.99999999999999989</v>
      </c>
      <c r="H38" s="282"/>
      <c r="I38" s="279">
        <f>E38+H38</f>
        <v>0</v>
      </c>
      <c r="J38" s="280" t="e">
        <f>I38/$I$38</f>
        <v>#DIV/0!</v>
      </c>
      <c r="L38" s="281">
        <f>I38/'Selection Tables'!I7</f>
        <v>0</v>
      </c>
    </row>
  </sheetData>
  <mergeCells count="4">
    <mergeCell ref="I28:J28"/>
    <mergeCell ref="F28:H28"/>
    <mergeCell ref="C28:E28"/>
    <mergeCell ref="B28:B2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0573E-6E08-6F48-B709-8BEE884D75E8}">
  <sheetPr>
    <tabColor rgb="FFC00000"/>
  </sheetPr>
  <dimension ref="A1:D30"/>
  <sheetViews>
    <sheetView tabSelected="1" zoomScale="80" zoomScaleNormal="80" workbookViewId="0">
      <selection activeCell="F35" sqref="F35"/>
    </sheetView>
  </sheetViews>
  <sheetFormatPr defaultColWidth="10.875" defaultRowHeight="15.95"/>
  <cols>
    <col min="1" max="1" width="10.875" style="1"/>
    <col min="2" max="2" width="15.375" style="1" customWidth="1"/>
    <col min="3" max="16384" width="10.875" style="1"/>
  </cols>
  <sheetData>
    <row r="1" spans="1:1" ht="24">
      <c r="A1" s="170" t="s">
        <v>1</v>
      </c>
    </row>
    <row r="21" spans="2:4" ht="18.95">
      <c r="B21" s="169" t="s">
        <v>2</v>
      </c>
    </row>
    <row r="23" spans="2:4">
      <c r="B23" s="1" t="s">
        <v>3</v>
      </c>
    </row>
    <row r="24" spans="2:4">
      <c r="B24" s="213" t="s">
        <v>4</v>
      </c>
      <c r="C24" s="214"/>
      <c r="D24" s="214"/>
    </row>
    <row r="25" spans="2:4">
      <c r="B25" s="4" t="s">
        <v>5</v>
      </c>
      <c r="C25" s="4"/>
      <c r="D25" s="4"/>
    </row>
    <row r="26" spans="2:4">
      <c r="B26" s="168" t="s">
        <v>6</v>
      </c>
      <c r="C26" s="168"/>
      <c r="D26" s="168"/>
    </row>
    <row r="27" spans="2:4">
      <c r="B27" s="6" t="s">
        <v>7</v>
      </c>
      <c r="C27" s="6"/>
      <c r="D27" s="6"/>
    </row>
    <row r="29" spans="2:4">
      <c r="B29" t="s">
        <v>8</v>
      </c>
    </row>
    <row r="30" spans="2:4">
      <c r="B30" s="5" t="s">
        <v>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5777-7F3E-F14B-903D-B7FBF5F6675D}">
  <sheetPr>
    <tabColor rgb="FFFFC000"/>
  </sheetPr>
  <dimension ref="A1:C75"/>
  <sheetViews>
    <sheetView zoomScale="120" zoomScaleNormal="120" workbookViewId="0">
      <selection activeCell="E84" sqref="E84"/>
    </sheetView>
  </sheetViews>
  <sheetFormatPr defaultColWidth="10.875" defaultRowHeight="15.95"/>
  <cols>
    <col min="1" max="1" width="10.875" style="1"/>
    <col min="2" max="2" width="36" style="1" bestFit="1" customWidth="1"/>
    <col min="3" max="3" width="40.625" style="1" customWidth="1"/>
    <col min="4" max="16384" width="10.875" style="1"/>
  </cols>
  <sheetData>
    <row r="1" spans="1:3" ht="24">
      <c r="A1" s="170" t="s">
        <v>10</v>
      </c>
    </row>
    <row r="2" spans="1:3" ht="24">
      <c r="A2" s="170"/>
    </row>
    <row r="3" spans="1:3" ht="21" thickBot="1">
      <c r="B3" s="15" t="s">
        <v>11</v>
      </c>
      <c r="C3" s="15"/>
    </row>
    <row r="4" spans="1:3" ht="17.100000000000001" thickTop="1">
      <c r="C4"/>
    </row>
    <row r="5" spans="1:3" ht="15.95" customHeight="1">
      <c r="B5" s="307" t="s">
        <v>12</v>
      </c>
      <c r="C5" s="307"/>
    </row>
    <row r="6" spans="1:3">
      <c r="B6" s="5" t="s">
        <v>9</v>
      </c>
    </row>
    <row r="7" spans="1:3">
      <c r="B7" s="22"/>
    </row>
    <row r="9" spans="1:3" ht="21" thickBot="1">
      <c r="B9" s="15" t="s">
        <v>13</v>
      </c>
      <c r="C9" s="15"/>
    </row>
    <row r="10" spans="1:3" ht="17.100000000000001" thickTop="1">
      <c r="C10"/>
    </row>
    <row r="11" spans="1:3">
      <c r="B11" s="5" t="s">
        <v>14</v>
      </c>
      <c r="C11" s="16" t="s">
        <v>15</v>
      </c>
    </row>
    <row r="13" spans="1:3">
      <c r="B13" s="307" t="s">
        <v>16</v>
      </c>
      <c r="C13" s="307"/>
    </row>
    <row r="14" spans="1:3">
      <c r="B14" s="21"/>
      <c r="C14" s="18" t="s">
        <v>17</v>
      </c>
    </row>
    <row r="15" spans="1:3">
      <c r="B15" s="21"/>
      <c r="C15" s="18" t="s">
        <v>18</v>
      </c>
    </row>
    <row r="17" spans="2:3" ht="18" thickBot="1">
      <c r="B17" s="17" t="s">
        <v>19</v>
      </c>
      <c r="C17" s="19"/>
    </row>
    <row r="18" spans="2:3" ht="17.100000000000001" thickTop="1">
      <c r="B18" s="20">
        <f>IF($B$11="Custom Input",B14,VLOOKUP($B$11,'Selection Tables'!$B$7:$D$16,2,FALSE))</f>
        <v>1</v>
      </c>
      <c r="C18" s="18" t="s">
        <v>17</v>
      </c>
    </row>
    <row r="19" spans="2:3">
      <c r="B19" s="20">
        <f>IF($B$11="Custom Input",B15,VLOOKUP($B$11,'Selection Tables'!$B$7:$D$16,3,FALSE))</f>
        <v>1</v>
      </c>
      <c r="C19" s="18" t="s">
        <v>18</v>
      </c>
    </row>
    <row r="22" spans="2:3" ht="21" thickBot="1">
      <c r="B22" s="15" t="s">
        <v>20</v>
      </c>
      <c r="C22" s="15"/>
    </row>
    <row r="23" spans="2:3" ht="17.100000000000001" thickTop="1"/>
    <row r="24" spans="2:3">
      <c r="B24" s="307" t="s">
        <v>21</v>
      </c>
      <c r="C24" s="307"/>
    </row>
    <row r="25" spans="2:3">
      <c r="B25" s="26"/>
      <c r="C25" s="26"/>
    </row>
    <row r="26" spans="2:3">
      <c r="C26" s="24" t="s">
        <v>22</v>
      </c>
    </row>
    <row r="27" spans="2:3">
      <c r="B27" s="25" t="s">
        <v>23</v>
      </c>
      <c r="C27" s="23" t="s">
        <v>24</v>
      </c>
    </row>
    <row r="28" spans="2:3">
      <c r="B28" s="25" t="s">
        <v>23</v>
      </c>
      <c r="C28" s="23" t="s">
        <v>25</v>
      </c>
    </row>
    <row r="29" spans="2:3">
      <c r="B29" s="26"/>
      <c r="C29" s="26"/>
    </row>
    <row r="30" spans="2:3">
      <c r="B30" s="25" t="s">
        <v>23</v>
      </c>
      <c r="C30" s="24" t="s">
        <v>26</v>
      </c>
    </row>
    <row r="31" spans="2:3">
      <c r="B31" s="26"/>
      <c r="C31" s="26"/>
    </row>
    <row r="32" spans="2:3">
      <c r="C32" s="24" t="s">
        <v>27</v>
      </c>
    </row>
    <row r="33" spans="2:3">
      <c r="B33" s="25" t="s">
        <v>23</v>
      </c>
      <c r="C33" s="23" t="s">
        <v>28</v>
      </c>
    </row>
    <row r="34" spans="2:3">
      <c r="B34" s="25" t="s">
        <v>23</v>
      </c>
      <c r="C34" s="23" t="s">
        <v>29</v>
      </c>
    </row>
    <row r="37" spans="2:3" ht="21" thickBot="1">
      <c r="B37" s="15" t="s">
        <v>30</v>
      </c>
      <c r="C37" s="15"/>
    </row>
    <row r="38" spans="2:3" ht="17.100000000000001" thickTop="1"/>
    <row r="39" spans="2:3">
      <c r="B39" s="307" t="s">
        <v>31</v>
      </c>
      <c r="C39" s="307"/>
    </row>
    <row r="40" spans="2:3">
      <c r="B40" s="26"/>
      <c r="C40" s="26"/>
    </row>
    <row r="41" spans="2:3">
      <c r="C41" s="24" t="s">
        <v>22</v>
      </c>
    </row>
    <row r="42" spans="2:3">
      <c r="B42" s="93">
        <v>0.8</v>
      </c>
      <c r="C42" s="23" t="s">
        <v>24</v>
      </c>
    </row>
    <row r="43" spans="2:3">
      <c r="B43" s="93">
        <v>0.9</v>
      </c>
      <c r="C43" s="23" t="s">
        <v>25</v>
      </c>
    </row>
    <row r="44" spans="2:3">
      <c r="B44" s="26"/>
      <c r="C44" s="26"/>
    </row>
    <row r="45" spans="2:3">
      <c r="C45" s="24" t="s">
        <v>27</v>
      </c>
    </row>
    <row r="46" spans="2:3">
      <c r="B46" s="93">
        <f>Evaluation!H26</f>
        <v>0.90570522979397783</v>
      </c>
      <c r="C46" s="23" t="s">
        <v>28</v>
      </c>
    </row>
    <row r="47" spans="2:3">
      <c r="B47" s="93">
        <f>Evaluation!H25</f>
        <v>0.91703289386070053</v>
      </c>
      <c r="C47" s="23" t="s">
        <v>29</v>
      </c>
    </row>
    <row r="50" spans="2:3" ht="21" thickBot="1">
      <c r="B50" s="15" t="s">
        <v>32</v>
      </c>
      <c r="C50" s="15"/>
    </row>
    <row r="51" spans="2:3" ht="17.100000000000001" thickTop="1"/>
    <row r="52" spans="2:3">
      <c r="B52" s="307" t="s">
        <v>33</v>
      </c>
      <c r="C52" s="307"/>
    </row>
    <row r="53" spans="2:3">
      <c r="B53" s="26"/>
      <c r="C53" s="26"/>
    </row>
    <row r="54" spans="2:3">
      <c r="C54" s="24" t="s">
        <v>22</v>
      </c>
    </row>
    <row r="55" spans="2:3">
      <c r="B55" s="93">
        <v>1</v>
      </c>
      <c r="C55" s="23" t="s">
        <v>24</v>
      </c>
    </row>
    <row r="56" spans="2:3">
      <c r="B56" s="93">
        <v>1</v>
      </c>
      <c r="C56" s="23" t="s">
        <v>25</v>
      </c>
    </row>
    <row r="57" spans="2:3">
      <c r="B57" s="26"/>
      <c r="C57" s="26"/>
    </row>
    <row r="58" spans="2:3">
      <c r="C58" s="24" t="s">
        <v>27</v>
      </c>
    </row>
    <row r="59" spans="2:3">
      <c r="B59" s="93">
        <v>1</v>
      </c>
      <c r="C59" s="23" t="s">
        <v>28</v>
      </c>
    </row>
    <row r="60" spans="2:3">
      <c r="B60" s="93">
        <v>1</v>
      </c>
      <c r="C60" s="23" t="s">
        <v>29</v>
      </c>
    </row>
    <row r="63" spans="2:3" ht="21" thickBot="1">
      <c r="B63" s="15" t="s">
        <v>34</v>
      </c>
      <c r="C63" s="15"/>
    </row>
    <row r="64" spans="2:3" ht="17.100000000000001" thickTop="1"/>
    <row r="65" spans="2:3">
      <c r="B65" s="307" t="s">
        <v>35</v>
      </c>
      <c r="C65" s="307"/>
    </row>
    <row r="66" spans="2:3">
      <c r="B66" s="26"/>
      <c r="C66" s="26"/>
    </row>
    <row r="67" spans="2:3">
      <c r="C67" s="24" t="s">
        <v>22</v>
      </c>
    </row>
    <row r="68" spans="2:3">
      <c r="B68" s="93">
        <v>0.56000000000000005</v>
      </c>
      <c r="C68" s="23" t="s">
        <v>24</v>
      </c>
    </row>
    <row r="69" spans="2:3">
      <c r="B69" s="93">
        <v>0.56000000000000005</v>
      </c>
      <c r="C69" s="23" t="s">
        <v>25</v>
      </c>
    </row>
    <row r="70" spans="2:3">
      <c r="B70" s="26"/>
      <c r="C70" s="26"/>
    </row>
    <row r="71" spans="2:3">
      <c r="B71" s="93">
        <v>0.4</v>
      </c>
      <c r="C71" s="24" t="s">
        <v>26</v>
      </c>
    </row>
    <row r="72" spans="2:3">
      <c r="B72" s="26"/>
      <c r="C72" s="26"/>
    </row>
    <row r="73" spans="2:3">
      <c r="C73" s="24" t="s">
        <v>27</v>
      </c>
    </row>
    <row r="74" spans="2:3">
      <c r="B74" s="93">
        <v>0.25</v>
      </c>
      <c r="C74" s="23" t="s">
        <v>28</v>
      </c>
    </row>
    <row r="75" spans="2:3">
      <c r="B75" s="93">
        <v>0.63</v>
      </c>
      <c r="C75" s="23" t="s">
        <v>29</v>
      </c>
    </row>
  </sheetData>
  <mergeCells count="6">
    <mergeCell ref="B65:C65"/>
    <mergeCell ref="B24:C24"/>
    <mergeCell ref="B13:C13"/>
    <mergeCell ref="B5:C5"/>
    <mergeCell ref="B39:C39"/>
    <mergeCell ref="B52:C52"/>
  </mergeCells>
  <dataValidations count="2">
    <dataValidation allowBlank="1" showInputMessage="1" showErrorMessage="1" errorTitle="Output cell" error="Output cell - don't update" promptTitle="Output cell" prompt="Output cell - don't update" sqref="B18:B19" xr:uid="{19B98E1F-BC1F-1C47-B556-ED2E711650B1}"/>
    <dataValidation type="decimal" allowBlank="1" showInputMessage="1" showErrorMessage="1" error="Value should be a percentage between 0% and 100%." sqref="B42:B43 B46:B47 B55:B56 B59:B60 B68:B69 B74:B75 B71" xr:uid="{87E8CC04-EA6E-9744-AF9E-65B36047C9DB}">
      <formula1>0</formula1>
      <formula2>1</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FDB7419-5951-6348-BA88-4CD5EB2FDE8A}">
          <x14:formula1>
            <xm:f>'Selection Tables'!$B$7:$B$16</xm:f>
          </x14:formula1>
          <xm:sqref>B11</xm:sqref>
        </x14:dataValidation>
        <x14:dataValidation type="list" allowBlank="1" showInputMessage="1" showErrorMessage="1" xr:uid="{1A69CB68-93C2-424C-8DD7-97861F94E122}">
          <x14:formula1>
            <xm:f>'Selection Tables'!$B$20:$B$21</xm:f>
          </x14:formula1>
          <xm:sqref>B33:B34 B30 B27:B28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BA1F7-A651-AF46-8565-A08E5DFC4A43}">
  <sheetPr>
    <tabColor rgb="FF00B050"/>
  </sheetPr>
  <dimension ref="A1:AL89"/>
  <sheetViews>
    <sheetView topLeftCell="A2" zoomScaleNormal="100" workbookViewId="0">
      <pane xSplit="2" topLeftCell="C1" activePane="topRight" state="frozen"/>
      <selection pane="topRight" activeCell="E17" sqref="E17"/>
      <selection activeCell="A10" sqref="A10"/>
    </sheetView>
  </sheetViews>
  <sheetFormatPr defaultColWidth="11" defaultRowHeight="15.95"/>
  <cols>
    <col min="2" max="2" width="38.375" customWidth="1"/>
    <col min="3" max="11" width="13.625" customWidth="1"/>
    <col min="12" max="12" width="14.625" customWidth="1"/>
    <col min="13" max="13" width="14.875" customWidth="1"/>
    <col min="14" max="35" width="13.625" customWidth="1"/>
    <col min="36" max="38" width="11" bestFit="1" customWidth="1"/>
  </cols>
  <sheetData>
    <row r="1" spans="1:38" s="1" customFormat="1" ht="24">
      <c r="A1" s="170" t="s">
        <v>36</v>
      </c>
      <c r="I1" s="247" t="s">
        <v>37</v>
      </c>
    </row>
    <row r="2" spans="1:38" s="1" customFormat="1" ht="24">
      <c r="A2" s="170"/>
    </row>
    <row r="3" spans="1:38" s="1" customFormat="1" ht="24">
      <c r="A3" s="170"/>
    </row>
    <row r="4" spans="1:38" s="1" customFormat="1" ht="24">
      <c r="A4" s="170"/>
    </row>
    <row r="5" spans="1:38" s="1" customFormat="1" ht="24">
      <c r="A5" s="170"/>
    </row>
    <row r="6" spans="1:38" s="1" customFormat="1" ht="24">
      <c r="A6" s="170"/>
    </row>
    <row r="7" spans="1:38" s="1" customFormat="1" ht="24">
      <c r="A7" s="170"/>
    </row>
    <row r="8" spans="1:38" s="1" customFormat="1" ht="24">
      <c r="A8" s="170"/>
    </row>
    <row r="9" spans="1:38" s="1" customFormat="1" ht="24">
      <c r="A9" s="170"/>
    </row>
    <row r="10" spans="1:38" s="1" customFormat="1" ht="24">
      <c r="A10" s="170"/>
    </row>
    <row r="11" spans="1:38" s="1" customFormat="1" ht="21" thickBot="1">
      <c r="B11" s="304" t="s">
        <v>38</v>
      </c>
      <c r="C11" s="15"/>
      <c r="D11" s="15"/>
      <c r="E11" s="15"/>
      <c r="F11" s="15"/>
      <c r="G11" s="15"/>
      <c r="H11" s="15"/>
      <c r="I11" s="15"/>
      <c r="J11" s="15"/>
    </row>
    <row r="12" spans="1:38" s="1" customFormat="1" ht="18" thickTop="1" thickBot="1">
      <c r="B12" s="305" t="s">
        <v>39</v>
      </c>
    </row>
    <row r="13" spans="1:38">
      <c r="B13" s="96" t="s">
        <v>40</v>
      </c>
      <c r="C13" s="308" t="s">
        <v>41</v>
      </c>
      <c r="D13" s="309"/>
      <c r="E13" s="309"/>
      <c r="F13" s="309"/>
      <c r="G13" s="309"/>
      <c r="H13" s="309"/>
      <c r="I13" s="309"/>
      <c r="J13" s="309"/>
      <c r="K13" s="309"/>
      <c r="L13" s="309"/>
      <c r="M13" s="310"/>
      <c r="N13" s="308" t="s">
        <v>42</v>
      </c>
      <c r="O13" s="309"/>
      <c r="P13" s="309"/>
      <c r="Q13" s="309"/>
      <c r="R13" s="309"/>
      <c r="S13" s="309"/>
      <c r="T13" s="309"/>
      <c r="U13" s="309"/>
      <c r="V13" s="309"/>
      <c r="W13" s="309"/>
      <c r="X13" s="310"/>
      <c r="Y13" s="308" t="s">
        <v>43</v>
      </c>
      <c r="Z13" s="309"/>
      <c r="AA13" s="309"/>
      <c r="AB13" s="309"/>
      <c r="AC13" s="309"/>
      <c r="AD13" s="309"/>
      <c r="AE13" s="309"/>
      <c r="AF13" s="309"/>
      <c r="AG13" s="309"/>
      <c r="AH13" s="309"/>
      <c r="AI13" s="310"/>
      <c r="AJ13" s="106"/>
      <c r="AK13" s="106"/>
      <c r="AL13" s="106"/>
    </row>
    <row r="14" spans="1:38">
      <c r="B14" s="124" t="s">
        <v>44</v>
      </c>
      <c r="C14" s="139">
        <v>2022</v>
      </c>
      <c r="D14" s="140">
        <v>2023</v>
      </c>
      <c r="E14" s="140">
        <v>2024</v>
      </c>
      <c r="F14" s="140">
        <v>2025</v>
      </c>
      <c r="G14" s="140">
        <v>2026</v>
      </c>
      <c r="H14" s="140">
        <v>2027</v>
      </c>
      <c r="I14" s="140">
        <v>2028</v>
      </c>
      <c r="J14" s="140">
        <v>2029</v>
      </c>
      <c r="K14" s="141">
        <v>2030</v>
      </c>
      <c r="L14" s="142">
        <v>2040</v>
      </c>
      <c r="M14" s="143">
        <v>2050</v>
      </c>
      <c r="N14" s="139">
        <v>2022</v>
      </c>
      <c r="O14" s="140">
        <v>2023</v>
      </c>
      <c r="P14" s="140">
        <v>2024</v>
      </c>
      <c r="Q14" s="140">
        <v>2025</v>
      </c>
      <c r="R14" s="140">
        <v>2026</v>
      </c>
      <c r="S14" s="140">
        <v>2027</v>
      </c>
      <c r="T14" s="140">
        <v>2028</v>
      </c>
      <c r="U14" s="140">
        <v>2029</v>
      </c>
      <c r="V14" s="141">
        <v>2030</v>
      </c>
      <c r="W14" s="142">
        <v>2040</v>
      </c>
      <c r="X14" s="143">
        <v>2050</v>
      </c>
      <c r="Y14" s="139">
        <v>2022</v>
      </c>
      <c r="Z14" s="140">
        <v>2023</v>
      </c>
      <c r="AA14" s="140">
        <v>2024</v>
      </c>
      <c r="AB14" s="140">
        <v>2025</v>
      </c>
      <c r="AC14" s="140">
        <v>2026</v>
      </c>
      <c r="AD14" s="140">
        <v>2027</v>
      </c>
      <c r="AE14" s="140">
        <v>2028</v>
      </c>
      <c r="AF14" s="140">
        <v>2029</v>
      </c>
      <c r="AG14" s="141">
        <v>2030</v>
      </c>
      <c r="AH14" s="142">
        <v>2040</v>
      </c>
      <c r="AI14" s="143">
        <v>2050</v>
      </c>
    </row>
    <row r="15" spans="1:38">
      <c r="B15" s="123" t="s">
        <v>45</v>
      </c>
      <c r="C15" s="131"/>
      <c r="D15" s="132"/>
      <c r="E15" s="132"/>
      <c r="F15" s="132"/>
      <c r="G15" s="132"/>
      <c r="H15" s="132"/>
      <c r="I15" s="132"/>
      <c r="J15" s="132"/>
      <c r="K15" s="133"/>
      <c r="L15" s="134"/>
      <c r="M15" s="144"/>
      <c r="N15" s="131"/>
      <c r="O15" s="132"/>
      <c r="P15" s="132"/>
      <c r="Q15" s="132"/>
      <c r="R15" s="132"/>
      <c r="S15" s="132"/>
      <c r="T15" s="132"/>
      <c r="U15" s="132"/>
      <c r="V15" s="133"/>
      <c r="W15" s="134"/>
      <c r="X15" s="144"/>
      <c r="Y15" s="131"/>
      <c r="Z15" s="132"/>
      <c r="AA15" s="132"/>
      <c r="AB15" s="132"/>
      <c r="AC15" s="132"/>
      <c r="AD15" s="132"/>
      <c r="AE15" s="132"/>
      <c r="AF15" s="132"/>
      <c r="AG15" s="133"/>
      <c r="AH15" s="134"/>
      <c r="AI15" s="144"/>
    </row>
    <row r="16" spans="1:38" s="225" customFormat="1">
      <c r="B16" s="226" t="s">
        <v>46</v>
      </c>
      <c r="C16" s="227">
        <f>Output_Detail!D9</f>
        <v>0</v>
      </c>
      <c r="D16" s="228">
        <f>Output_Detail!E9</f>
        <v>0</v>
      </c>
      <c r="E16" s="228">
        <f ca="1">Output_Detail!F9</f>
        <v>204547429.42850801</v>
      </c>
      <c r="F16" s="228">
        <f ca="1">Output_Detail!G9</f>
        <v>208638378.01707834</v>
      </c>
      <c r="G16" s="228">
        <f ca="1">Output_Detail!H9</f>
        <v>212811145.57741988</v>
      </c>
      <c r="H16" s="228">
        <f ca="1">Output_Detail!I9</f>
        <v>155048120.34926307</v>
      </c>
      <c r="I16" s="228">
        <f ca="1">Output_Detail!J9</f>
        <v>158149082.7562483</v>
      </c>
      <c r="J16" s="228">
        <f ca="1">Output_Detail!K9</f>
        <v>161312064.41137326</v>
      </c>
      <c r="K16" s="229">
        <f ca="1">Output_Detail!L9</f>
        <v>279715119.68932128</v>
      </c>
      <c r="L16" s="230">
        <f ca="1">Output_Detail!V9</f>
        <v>286816925.4281829</v>
      </c>
      <c r="M16" s="231">
        <f ca="1">Output_Detail!AF9</f>
        <v>281169556.92696393</v>
      </c>
      <c r="N16" s="227">
        <f>Output_Detail!AH9</f>
        <v>0</v>
      </c>
      <c r="O16" s="228">
        <f>Output_Detail!AI9</f>
        <v>0</v>
      </c>
      <c r="P16" s="228">
        <f>Output_Detail!AJ9</f>
        <v>106102.06862991047</v>
      </c>
      <c r="Q16" s="228">
        <f>Output_Detail!AK9</f>
        <v>108224.11000250865</v>
      </c>
      <c r="R16" s="228">
        <f>Output_Detail!AL9</f>
        <v>110388.59220255888</v>
      </c>
      <c r="S16" s="228">
        <f>Output_Detail!AM9</f>
        <v>80425.974319007102</v>
      </c>
      <c r="T16" s="228">
        <f>Output_Detail!AN9</f>
        <v>82034.493805387261</v>
      </c>
      <c r="U16" s="228">
        <f>Output_Detail!AO9</f>
        <v>83675.183681495066</v>
      </c>
      <c r="V16" s="229">
        <f>Output_Detail!AP9</f>
        <v>145092.76850371232</v>
      </c>
      <c r="W16" s="230">
        <f>Output_Detail!AZ9</f>
        <v>148776.59030487729</v>
      </c>
      <c r="X16" s="231">
        <f>Output_Detail!BJ9</f>
        <v>145847.20868434632</v>
      </c>
      <c r="Y16" s="227">
        <f>Output_Detail!BL9</f>
        <v>0</v>
      </c>
      <c r="Z16" s="228">
        <f>Output_Detail!BM9</f>
        <v>0</v>
      </c>
      <c r="AA16" s="228">
        <f ca="1">Output_Detail!BN9</f>
        <v>127466.14431972163</v>
      </c>
      <c r="AB16" s="228">
        <f ca="1">Output_Detail!BO9</f>
        <v>129119.20375125404</v>
      </c>
      <c r="AC16" s="228">
        <f ca="1">Output_Detail!BP9</f>
        <v>130787.39910231977</v>
      </c>
      <c r="AD16" s="228">
        <f ca="1">Output_Detail!BQ9</f>
        <v>94621.91041851975</v>
      </c>
      <c r="AE16" s="228">
        <f ca="1">Output_Detail!BR9</f>
        <v>95834.975806599206</v>
      </c>
      <c r="AF16" s="228">
        <f ca="1">Output_Detail!BS9</f>
        <v>95811.386547980306</v>
      </c>
      <c r="AG16" s="229">
        <f ca="1">Output_Detail!BT9</f>
        <v>162772.48353877981</v>
      </c>
      <c r="AH16" s="230">
        <f ca="1">Output_Detail!CD9</f>
        <v>122056.71120205797</v>
      </c>
      <c r="AI16" s="231">
        <f ca="1">Output_Detail!CN9</f>
        <v>71339.796537071466</v>
      </c>
    </row>
    <row r="17" spans="2:35" s="225" customFormat="1">
      <c r="B17" s="226" t="s">
        <v>47</v>
      </c>
      <c r="C17" s="227">
        <f>Output_Detail!D10</f>
        <v>0</v>
      </c>
      <c r="D17" s="228">
        <f>Output_Detail!E10</f>
        <v>0</v>
      </c>
      <c r="E17" s="228">
        <f ca="1">Output_Detail!F10</f>
        <v>163637943.54280642</v>
      </c>
      <c r="F17" s="228">
        <f ca="1">Output_Detail!G10</f>
        <v>166910702.41366267</v>
      </c>
      <c r="G17" s="228">
        <f ca="1">Output_Detail!H10</f>
        <v>170248916.46193591</v>
      </c>
      <c r="H17" s="228">
        <f ca="1">Output_Detail!I10</f>
        <v>124038496.27941047</v>
      </c>
      <c r="I17" s="228">
        <f ca="1">Output_Detail!J10</f>
        <v>126519266.20499864</v>
      </c>
      <c r="J17" s="228">
        <f ca="1">Output_Detail!K10</f>
        <v>129049651.52909862</v>
      </c>
      <c r="K17" s="229">
        <f ca="1">Output_Detail!L10</f>
        <v>223772095.75145704</v>
      </c>
      <c r="L17" s="230">
        <f ca="1">Output_Detail!V10</f>
        <v>229453540.34254634</v>
      </c>
      <c r="M17" s="231">
        <f ca="1">Output_Detail!AF10</f>
        <v>224935645.54157114</v>
      </c>
      <c r="N17" s="227">
        <f>Output_Detail!AH10</f>
        <v>0</v>
      </c>
      <c r="O17" s="228">
        <f>Output_Detail!AI10</f>
        <v>0</v>
      </c>
      <c r="P17" s="228">
        <f>Output_Detail!AJ10</f>
        <v>84881.654903928385</v>
      </c>
      <c r="Q17" s="228">
        <f>Output_Detail!AK10</f>
        <v>86579.288002006928</v>
      </c>
      <c r="R17" s="228">
        <f>Output_Detail!AL10</f>
        <v>88310.873762047107</v>
      </c>
      <c r="S17" s="228">
        <f>Output_Detail!AM10</f>
        <v>64340.779455205688</v>
      </c>
      <c r="T17" s="228">
        <f>Output_Detail!AN10</f>
        <v>65627.595044309812</v>
      </c>
      <c r="U17" s="228">
        <f>Output_Detail!AO10</f>
        <v>66940.146945196058</v>
      </c>
      <c r="V17" s="229">
        <f>Output_Detail!AP10</f>
        <v>116074.21480296986</v>
      </c>
      <c r="W17" s="230">
        <f>Output_Detail!AZ10</f>
        <v>119021.27224390184</v>
      </c>
      <c r="X17" s="231">
        <f>Output_Detail!BJ10</f>
        <v>116677.76694747707</v>
      </c>
      <c r="Y17" s="227">
        <f>Output_Detail!BL10</f>
        <v>0</v>
      </c>
      <c r="Z17" s="228">
        <f>Output_Detail!BM10</f>
        <v>0</v>
      </c>
      <c r="AA17" s="228">
        <f ca="1">Output_Detail!BN10</f>
        <v>101972.9154557773</v>
      </c>
      <c r="AB17" s="228">
        <f ca="1">Output_Detail!BO10</f>
        <v>103295.36300100325</v>
      </c>
      <c r="AC17" s="228">
        <f ca="1">Output_Detail!BP10</f>
        <v>104629.91928185584</v>
      </c>
      <c r="AD17" s="228">
        <f ca="1">Output_Detail!BQ10</f>
        <v>75697.528334815797</v>
      </c>
      <c r="AE17" s="228">
        <f ca="1">Output_Detail!BR10</f>
        <v>76667.980645279356</v>
      </c>
      <c r="AF17" s="228">
        <f ca="1">Output_Detail!BS10</f>
        <v>76649.109238384248</v>
      </c>
      <c r="AG17" s="229">
        <f ca="1">Output_Detail!BT10</f>
        <v>130217.98683102384</v>
      </c>
      <c r="AH17" s="230">
        <f ca="1">Output_Detail!CD10</f>
        <v>97645.368961646382</v>
      </c>
      <c r="AI17" s="231">
        <f ca="1">Output_Detail!CN10</f>
        <v>57071.837229657169</v>
      </c>
    </row>
    <row r="18" spans="2:35" s="225" customFormat="1">
      <c r="B18" s="226" t="s">
        <v>48</v>
      </c>
      <c r="C18" s="227">
        <f>Output_Detail!D11</f>
        <v>0</v>
      </c>
      <c r="D18" s="228">
        <f>Output_Detail!E11</f>
        <v>0</v>
      </c>
      <c r="E18" s="228">
        <f ca="1">Output_Detail!F11</f>
        <v>163637943.54280642</v>
      </c>
      <c r="F18" s="228">
        <f ca="1">Output_Detail!G11</f>
        <v>166910702.41366267</v>
      </c>
      <c r="G18" s="228">
        <f ca="1">Output_Detail!H11</f>
        <v>170248916.46193591</v>
      </c>
      <c r="H18" s="228">
        <f ca="1">Output_Detail!I11</f>
        <v>124038496.27941047</v>
      </c>
      <c r="I18" s="228">
        <f ca="1">Output_Detail!J11</f>
        <v>126519266.20499864</v>
      </c>
      <c r="J18" s="228">
        <f ca="1">Output_Detail!K11</f>
        <v>129049651.52909862</v>
      </c>
      <c r="K18" s="229">
        <f ca="1">Output_Detail!L11</f>
        <v>223772095.75145704</v>
      </c>
      <c r="L18" s="230">
        <f ca="1">Output_Detail!V11</f>
        <v>229453540.34254634</v>
      </c>
      <c r="M18" s="231">
        <f ca="1">Output_Detail!AF11</f>
        <v>224935645.54157114</v>
      </c>
      <c r="N18" s="227">
        <f>Output_Detail!AH11</f>
        <v>0</v>
      </c>
      <c r="O18" s="228">
        <f>Output_Detail!AI11</f>
        <v>0</v>
      </c>
      <c r="P18" s="228">
        <f>Output_Detail!AJ11</f>
        <v>84881.654903928385</v>
      </c>
      <c r="Q18" s="228">
        <f>Output_Detail!AK11</f>
        <v>86579.288002006928</v>
      </c>
      <c r="R18" s="228">
        <f>Output_Detail!AL11</f>
        <v>88310.873762047107</v>
      </c>
      <c r="S18" s="228">
        <f>Output_Detail!AM11</f>
        <v>64340.779455205688</v>
      </c>
      <c r="T18" s="228">
        <f>Output_Detail!AN11</f>
        <v>65627.595044309812</v>
      </c>
      <c r="U18" s="228">
        <f>Output_Detail!AO11</f>
        <v>66940.146945196058</v>
      </c>
      <c r="V18" s="229">
        <f>Output_Detail!AP11</f>
        <v>116074.21480296986</v>
      </c>
      <c r="W18" s="230">
        <f>Output_Detail!AZ11</f>
        <v>119021.27224390184</v>
      </c>
      <c r="X18" s="231">
        <f>Output_Detail!BJ11</f>
        <v>116677.76694747707</v>
      </c>
      <c r="Y18" s="227">
        <f>Output_Detail!BL11</f>
        <v>0</v>
      </c>
      <c r="Z18" s="228">
        <f>Output_Detail!BM11</f>
        <v>0</v>
      </c>
      <c r="AA18" s="228">
        <f ca="1">Output_Detail!BN11</f>
        <v>101972.9154557773</v>
      </c>
      <c r="AB18" s="228">
        <f ca="1">Output_Detail!BO11</f>
        <v>103295.36300100325</v>
      </c>
      <c r="AC18" s="228">
        <f ca="1">Output_Detail!BP11</f>
        <v>104629.91928185584</v>
      </c>
      <c r="AD18" s="228">
        <f ca="1">Output_Detail!BQ11</f>
        <v>75697.528334815797</v>
      </c>
      <c r="AE18" s="228">
        <f ca="1">Output_Detail!BR11</f>
        <v>76667.980645279356</v>
      </c>
      <c r="AF18" s="228">
        <f ca="1">Output_Detail!BS11</f>
        <v>76649.109238384248</v>
      </c>
      <c r="AG18" s="229">
        <f ca="1">Output_Detail!BT11</f>
        <v>130217.98683102384</v>
      </c>
      <c r="AH18" s="230">
        <f ca="1">Output_Detail!CD11</f>
        <v>97645.368961646382</v>
      </c>
      <c r="AI18" s="231">
        <f ca="1">Output_Detail!CN11</f>
        <v>57071.837229657169</v>
      </c>
    </row>
    <row r="19" spans="2:35" s="11" customFormat="1">
      <c r="B19" s="207" t="s">
        <v>49</v>
      </c>
      <c r="C19" s="215">
        <f>Output_Detail!D12</f>
        <v>0</v>
      </c>
      <c r="D19" s="216">
        <f>Output_Detail!E12</f>
        <v>0</v>
      </c>
      <c r="E19" s="216">
        <f ca="1">Output_Detail!F12</f>
        <v>91637248.383971602</v>
      </c>
      <c r="F19" s="216">
        <f ca="1">Output_Detail!G12</f>
        <v>93469993.351651102</v>
      </c>
      <c r="G19" s="216">
        <f ca="1">Output_Detail!H12</f>
        <v>95339393.218684122</v>
      </c>
      <c r="H19" s="216">
        <f ca="1">Output_Detail!I12</f>
        <v>69461557.916469872</v>
      </c>
      <c r="I19" s="216">
        <f ca="1">Output_Detail!J12</f>
        <v>70850789.07479924</v>
      </c>
      <c r="J19" s="216">
        <f ca="1">Output_Detail!K12</f>
        <v>72267804.856295228</v>
      </c>
      <c r="K19" s="217">
        <f ca="1">Output_Detail!L12</f>
        <v>125312373.62081595</v>
      </c>
      <c r="L19" s="218">
        <f ca="1">Output_Detail!V12</f>
        <v>128493982.59182596</v>
      </c>
      <c r="M19" s="219">
        <f ca="1">Output_Detail!AF12</f>
        <v>125963961.50327985</v>
      </c>
      <c r="N19" s="215">
        <f>Output_Detail!AH12</f>
        <v>0</v>
      </c>
      <c r="O19" s="216">
        <f>Output_Detail!AI12</f>
        <v>0</v>
      </c>
      <c r="P19" s="216">
        <f>Output_Detail!AJ12</f>
        <v>47533.7267461999</v>
      </c>
      <c r="Q19" s="216">
        <f>Output_Detail!AK12</f>
        <v>48484.401281123886</v>
      </c>
      <c r="R19" s="216">
        <f>Output_Detail!AL12</f>
        <v>49454.089306746384</v>
      </c>
      <c r="S19" s="216">
        <f>Output_Detail!AM12</f>
        <v>36030.836494915187</v>
      </c>
      <c r="T19" s="216">
        <f>Output_Detail!AN12</f>
        <v>36751.4532248135</v>
      </c>
      <c r="U19" s="216">
        <f>Output_Detail!AO12</f>
        <v>37486.482289309795</v>
      </c>
      <c r="V19" s="217">
        <f>Output_Detail!AP12</f>
        <v>65001.560289663124</v>
      </c>
      <c r="W19" s="218">
        <f>Output_Detail!AZ12</f>
        <v>66651.912456585036</v>
      </c>
      <c r="X19" s="219">
        <f>Output_Detail!BJ12</f>
        <v>65339.54949058716</v>
      </c>
      <c r="Y19" s="215">
        <f>Output_Detail!BL12</f>
        <v>0</v>
      </c>
      <c r="Z19" s="216">
        <f>Output_Detail!BM12</f>
        <v>0</v>
      </c>
      <c r="AA19" s="216">
        <f ca="1">Output_Detail!BN12</f>
        <v>57104.832655235288</v>
      </c>
      <c r="AB19" s="216">
        <f ca="1">Output_Detail!BO12</f>
        <v>57845.403280561819</v>
      </c>
      <c r="AC19" s="216">
        <f ca="1">Output_Detail!BP12</f>
        <v>58592.754797839269</v>
      </c>
      <c r="AD19" s="216">
        <f ca="1">Output_Detail!BQ12</f>
        <v>42390.615867496861</v>
      </c>
      <c r="AE19" s="216">
        <f ca="1">Output_Detail!BR12</f>
        <v>42934.069161356441</v>
      </c>
      <c r="AF19" s="216">
        <f ca="1">Output_Detail!BS12</f>
        <v>42923.501173495184</v>
      </c>
      <c r="AG19" s="217">
        <f ca="1">Output_Detail!BT12</f>
        <v>72922.072625373359</v>
      </c>
      <c r="AH19" s="218">
        <f ca="1">Output_Detail!CD12</f>
        <v>54681.406618521985</v>
      </c>
      <c r="AI19" s="219">
        <f ca="1">Output_Detail!CN12</f>
        <v>31960.228848608018</v>
      </c>
    </row>
    <row r="20" spans="2:35">
      <c r="C20" s="135"/>
      <c r="D20" s="136"/>
      <c r="E20" s="136"/>
      <c r="F20" s="136"/>
      <c r="G20" s="136"/>
      <c r="H20" s="136"/>
      <c r="I20" s="136"/>
      <c r="J20" s="136"/>
      <c r="K20" s="137"/>
      <c r="L20" s="138"/>
      <c r="M20" s="145"/>
      <c r="N20" s="135"/>
      <c r="O20" s="136"/>
      <c r="P20" s="136"/>
      <c r="Q20" s="136"/>
      <c r="R20" s="136"/>
      <c r="S20" s="136"/>
      <c r="T20" s="136"/>
      <c r="U20" s="136"/>
      <c r="V20" s="137"/>
      <c r="W20" s="138"/>
      <c r="X20" s="145"/>
      <c r="Y20" s="135"/>
      <c r="Z20" s="136"/>
      <c r="AA20" s="136"/>
      <c r="AB20" s="136"/>
      <c r="AC20" s="136"/>
      <c r="AD20" s="136"/>
      <c r="AE20" s="136"/>
      <c r="AF20" s="136"/>
      <c r="AG20" s="137"/>
      <c r="AH20" s="138"/>
      <c r="AI20" s="145"/>
    </row>
    <row r="21" spans="2:35">
      <c r="B21" s="123" t="s">
        <v>50</v>
      </c>
      <c r="C21" s="135"/>
      <c r="D21" s="136"/>
      <c r="E21" s="136"/>
      <c r="F21" s="136"/>
      <c r="G21" s="136"/>
      <c r="H21" s="136"/>
      <c r="I21" s="136"/>
      <c r="J21" s="136"/>
      <c r="K21" s="137"/>
      <c r="L21" s="138"/>
      <c r="M21" s="145"/>
      <c r="N21" s="135"/>
      <c r="O21" s="136"/>
      <c r="P21" s="136"/>
      <c r="Q21" s="136"/>
      <c r="R21" s="136"/>
      <c r="S21" s="136"/>
      <c r="T21" s="136"/>
      <c r="U21" s="136"/>
      <c r="V21" s="137"/>
      <c r="W21" s="138"/>
      <c r="X21" s="145"/>
      <c r="Y21" s="135"/>
      <c r="Z21" s="136"/>
      <c r="AA21" s="136"/>
      <c r="AB21" s="136"/>
      <c r="AC21" s="136"/>
      <c r="AD21" s="136"/>
      <c r="AE21" s="136"/>
      <c r="AF21" s="136"/>
      <c r="AG21" s="137"/>
      <c r="AH21" s="138"/>
      <c r="AI21" s="145"/>
    </row>
    <row r="22" spans="2:35" s="225" customFormat="1">
      <c r="B22" s="226" t="s">
        <v>46</v>
      </c>
      <c r="C22" s="227">
        <f>Output_Detail!D15</f>
        <v>0</v>
      </c>
      <c r="D22" s="228">
        <f ca="1">Output_Detail!E15</f>
        <v>45033097.180932663</v>
      </c>
      <c r="E22" s="228">
        <f ca="1">Output_Detail!F15</f>
        <v>45663560.541465722</v>
      </c>
      <c r="F22" s="228">
        <f ca="1">Output_Detail!G15</f>
        <v>46302850.389046252</v>
      </c>
      <c r="G22" s="228">
        <f ca="1">Output_Detail!H15</f>
        <v>89207071.559536517</v>
      </c>
      <c r="H22" s="228">
        <f ca="1">Output_Detail!I15</f>
        <v>90455970.56137003</v>
      </c>
      <c r="I22" s="228">
        <f ca="1">Output_Detail!J15</f>
        <v>91722354.149229228</v>
      </c>
      <c r="J22" s="228">
        <f ca="1">Output_Detail!K15</f>
        <v>39650125.451014712</v>
      </c>
      <c r="K22" s="229">
        <f ca="1">Output_Detail!L15</f>
        <v>40205227.20732893</v>
      </c>
      <c r="L22" s="230">
        <f ca="1">Output_Detail!V15</f>
        <v>71105090.013786227</v>
      </c>
      <c r="M22" s="231">
        <f ca="1">Output_Detail!AF15</f>
        <v>0</v>
      </c>
      <c r="N22" s="227">
        <f>Output_Detail!AH15</f>
        <v>0</v>
      </c>
      <c r="O22" s="228">
        <f>Output_Detail!AI15</f>
        <v>23359.397774190813</v>
      </c>
      <c r="P22" s="228">
        <f>Output_Detail!AJ15</f>
        <v>23686.4293430295</v>
      </c>
      <c r="Q22" s="228">
        <f>Output_Detail!AK15</f>
        <v>24018.039353831886</v>
      </c>
      <c r="R22" s="228">
        <f>Output_Detail!AL15</f>
        <v>46273.154619092522</v>
      </c>
      <c r="S22" s="228">
        <f>Output_Detail!AM15</f>
        <v>46920.978783759827</v>
      </c>
      <c r="T22" s="228">
        <f>Output_Detail!AN15</f>
        <v>47577.87248673242</v>
      </c>
      <c r="U22" s="228">
        <f>Output_Detail!AO15</f>
        <v>20567.163046448888</v>
      </c>
      <c r="V22" s="229">
        <f>Output_Detail!AP15</f>
        <v>20855.103329099147</v>
      </c>
      <c r="W22" s="230">
        <f>Output_Detail!AZ15</f>
        <v>36883.363245665074</v>
      </c>
      <c r="X22" s="231">
        <f>Output_Detail!BJ15</f>
        <v>0</v>
      </c>
      <c r="Y22" s="227">
        <f>Output_Detail!BL15</f>
        <v>0</v>
      </c>
      <c r="Z22" s="228">
        <f ca="1">Output_Detail!BM15</f>
        <v>28256.357938601992</v>
      </c>
      <c r="AA22" s="228">
        <f ca="1">Output_Detail!BN15</f>
        <v>28455.786584036126</v>
      </c>
      <c r="AB22" s="228">
        <f ca="1">Output_Detail!BO15</f>
        <v>28655.260985386452</v>
      </c>
      <c r="AC22" s="228">
        <f ca="1">Output_Detail!BP15</f>
        <v>54824.012338027816</v>
      </c>
      <c r="AD22" s="228">
        <f ca="1">Output_Detail!BQ15</f>
        <v>55202.970045672635</v>
      </c>
      <c r="AE22" s="228">
        <f ca="1">Output_Detail!BR15</f>
        <v>55581.793062713259</v>
      </c>
      <c r="AF22" s="228">
        <f ca="1">Output_Detail!BS15</f>
        <v>23550.213123397607</v>
      </c>
      <c r="AG22" s="229">
        <f ca="1">Output_Detail!BT15</f>
        <v>23396.320839025753</v>
      </c>
      <c r="AH22" s="230">
        <f ca="1">Output_Detail!CD15</f>
        <v>30259.209507432544</v>
      </c>
      <c r="AI22" s="231">
        <f ca="1">Output_Detail!CN15</f>
        <v>0</v>
      </c>
    </row>
    <row r="23" spans="2:35" s="225" customFormat="1">
      <c r="B23" s="226" t="s">
        <v>47</v>
      </c>
      <c r="C23" s="227">
        <f>Output_Detail!D16</f>
        <v>0</v>
      </c>
      <c r="D23" s="228">
        <f ca="1">Output_Detail!E16</f>
        <v>40529787.462839395</v>
      </c>
      <c r="E23" s="228">
        <f ca="1">Output_Detail!F16</f>
        <v>41097204.487319149</v>
      </c>
      <c r="F23" s="228">
        <f ca="1">Output_Detail!G16</f>
        <v>41672565.35014163</v>
      </c>
      <c r="G23" s="228">
        <f ca="1">Output_Detail!H16</f>
        <v>80286364.403582871</v>
      </c>
      <c r="H23" s="228">
        <f ca="1">Output_Detail!I16</f>
        <v>81410373.505233034</v>
      </c>
      <c r="I23" s="228">
        <f ca="1">Output_Detail!J16</f>
        <v>82550118.734306306</v>
      </c>
      <c r="J23" s="228">
        <f ca="1">Output_Detail!K16</f>
        <v>35685112.905913241</v>
      </c>
      <c r="K23" s="229">
        <f ca="1">Output_Detail!L16</f>
        <v>36184704.48659604</v>
      </c>
      <c r="L23" s="230">
        <f ca="1">Output_Detail!V16</f>
        <v>63994581.012407608</v>
      </c>
      <c r="M23" s="231">
        <f ca="1">Output_Detail!AF16</f>
        <v>0</v>
      </c>
      <c r="N23" s="227">
        <f>Output_Detail!AH16</f>
        <v>0</v>
      </c>
      <c r="O23" s="228">
        <f>Output_Detail!AI16</f>
        <v>21023.457996771733</v>
      </c>
      <c r="P23" s="228">
        <f>Output_Detail!AJ16</f>
        <v>21317.786408726552</v>
      </c>
      <c r="Q23" s="228">
        <f>Output_Detail!AK16</f>
        <v>21616.235418448698</v>
      </c>
      <c r="R23" s="228">
        <f>Output_Detail!AL16</f>
        <v>41645.839157183269</v>
      </c>
      <c r="S23" s="228">
        <f>Output_Detail!AM16</f>
        <v>42228.880905383849</v>
      </c>
      <c r="T23" s="228">
        <f>Output_Detail!AN16</f>
        <v>42820.085238059182</v>
      </c>
      <c r="U23" s="228">
        <f>Output_Detail!AO16</f>
        <v>18510.446741804</v>
      </c>
      <c r="V23" s="229">
        <f>Output_Detail!AP16</f>
        <v>18769.592996189233</v>
      </c>
      <c r="W23" s="230">
        <f>Output_Detail!AZ16</f>
        <v>33195.026921098564</v>
      </c>
      <c r="X23" s="231">
        <f>Output_Detail!BJ16</f>
        <v>0</v>
      </c>
      <c r="Y23" s="227">
        <f>Output_Detail!BL16</f>
        <v>0</v>
      </c>
      <c r="Z23" s="228">
        <f ca="1">Output_Detail!BM16</f>
        <v>25430.722144741794</v>
      </c>
      <c r="AA23" s="228">
        <f ca="1">Output_Detail!BN16</f>
        <v>25610.207925632512</v>
      </c>
      <c r="AB23" s="228">
        <f ca="1">Output_Detail!BO16</f>
        <v>25789.734886847811</v>
      </c>
      <c r="AC23" s="228">
        <f ca="1">Output_Detail!BP16</f>
        <v>49341.611104225049</v>
      </c>
      <c r="AD23" s="228">
        <f ca="1">Output_Detail!BQ16</f>
        <v>49682.673041105372</v>
      </c>
      <c r="AE23" s="228">
        <f ca="1">Output_Detail!BR16</f>
        <v>50023.613756441933</v>
      </c>
      <c r="AF23" s="228">
        <f ca="1">Output_Detail!BS16</f>
        <v>21195.191811057844</v>
      </c>
      <c r="AG23" s="229">
        <f ca="1">Output_Detail!BT16</f>
        <v>21056.688755123181</v>
      </c>
      <c r="AH23" s="230">
        <f ca="1">Output_Detail!CD16</f>
        <v>27233.288556689287</v>
      </c>
      <c r="AI23" s="231">
        <f ca="1">Output_Detail!CN16</f>
        <v>0</v>
      </c>
    </row>
    <row r="24" spans="2:35" s="225" customFormat="1">
      <c r="B24" s="226" t="s">
        <v>48</v>
      </c>
      <c r="C24" s="227">
        <f>Output_Detail!D17</f>
        <v>0</v>
      </c>
      <c r="D24" s="228">
        <f ca="1">Output_Detail!E17</f>
        <v>40529787.462839395</v>
      </c>
      <c r="E24" s="228">
        <f ca="1">Output_Detail!F17</f>
        <v>41097204.487319149</v>
      </c>
      <c r="F24" s="228">
        <f ca="1">Output_Detail!G17</f>
        <v>41672565.35014163</v>
      </c>
      <c r="G24" s="228">
        <f ca="1">Output_Detail!H17</f>
        <v>80286364.403582871</v>
      </c>
      <c r="H24" s="228">
        <f ca="1">Output_Detail!I17</f>
        <v>81410373.505233034</v>
      </c>
      <c r="I24" s="228">
        <f ca="1">Output_Detail!J17</f>
        <v>82550118.734306306</v>
      </c>
      <c r="J24" s="228">
        <f ca="1">Output_Detail!K17</f>
        <v>35685112.905913241</v>
      </c>
      <c r="K24" s="229">
        <f ca="1">Output_Detail!L17</f>
        <v>36184704.48659604</v>
      </c>
      <c r="L24" s="230">
        <f ca="1">Output_Detail!V17</f>
        <v>63994581.012407608</v>
      </c>
      <c r="M24" s="231">
        <f ca="1">Output_Detail!AF17</f>
        <v>0</v>
      </c>
      <c r="N24" s="227">
        <f>Output_Detail!AH17</f>
        <v>0</v>
      </c>
      <c r="O24" s="228">
        <f>Output_Detail!AI17</f>
        <v>21023.457996771733</v>
      </c>
      <c r="P24" s="228">
        <f>Output_Detail!AJ17</f>
        <v>21317.786408726552</v>
      </c>
      <c r="Q24" s="228">
        <f>Output_Detail!AK17</f>
        <v>21616.235418448698</v>
      </c>
      <c r="R24" s="228">
        <f>Output_Detail!AL17</f>
        <v>41645.839157183269</v>
      </c>
      <c r="S24" s="228">
        <f>Output_Detail!AM17</f>
        <v>42228.880905383849</v>
      </c>
      <c r="T24" s="228">
        <f>Output_Detail!AN17</f>
        <v>42820.085238059182</v>
      </c>
      <c r="U24" s="228">
        <f>Output_Detail!AO17</f>
        <v>18510.446741804</v>
      </c>
      <c r="V24" s="229">
        <f>Output_Detail!AP17</f>
        <v>18769.592996189233</v>
      </c>
      <c r="W24" s="230">
        <f>Output_Detail!AZ17</f>
        <v>33195.026921098564</v>
      </c>
      <c r="X24" s="231">
        <f>Output_Detail!BJ17</f>
        <v>0</v>
      </c>
      <c r="Y24" s="227">
        <f>Output_Detail!BL17</f>
        <v>0</v>
      </c>
      <c r="Z24" s="228">
        <f ca="1">Output_Detail!BM17</f>
        <v>25430.722144741794</v>
      </c>
      <c r="AA24" s="228">
        <f ca="1">Output_Detail!BN17</f>
        <v>25610.207925632512</v>
      </c>
      <c r="AB24" s="228">
        <f ca="1">Output_Detail!BO17</f>
        <v>25789.734886847811</v>
      </c>
      <c r="AC24" s="228">
        <f ca="1">Output_Detail!BP17</f>
        <v>49341.611104225049</v>
      </c>
      <c r="AD24" s="228">
        <f ca="1">Output_Detail!BQ17</f>
        <v>49682.673041105372</v>
      </c>
      <c r="AE24" s="228">
        <f ca="1">Output_Detail!BR17</f>
        <v>50023.613756441933</v>
      </c>
      <c r="AF24" s="228">
        <f ca="1">Output_Detail!BS17</f>
        <v>21195.191811057844</v>
      </c>
      <c r="AG24" s="229">
        <f ca="1">Output_Detail!BT17</f>
        <v>21056.688755123181</v>
      </c>
      <c r="AH24" s="230">
        <f ca="1">Output_Detail!CD17</f>
        <v>27233.288556689287</v>
      </c>
      <c r="AI24" s="231">
        <f ca="1">Output_Detail!CN17</f>
        <v>0</v>
      </c>
    </row>
    <row r="25" spans="2:35" s="11" customFormat="1">
      <c r="B25" s="207" t="s">
        <v>49</v>
      </c>
      <c r="C25" s="215">
        <f>Output_Detail!D18</f>
        <v>0</v>
      </c>
      <c r="D25" s="216">
        <f ca="1">Output_Detail!E18</f>
        <v>22696680.979190063</v>
      </c>
      <c r="E25" s="216">
        <f ca="1">Output_Detail!F18</f>
        <v>23014434.512898725</v>
      </c>
      <c r="F25" s="216">
        <f ca="1">Output_Detail!G18</f>
        <v>23336636.596079316</v>
      </c>
      <c r="G25" s="216">
        <f ca="1">Output_Detail!H18</f>
        <v>44960364.066006415</v>
      </c>
      <c r="H25" s="216">
        <f ca="1">Output_Detail!I18</f>
        <v>45589809.162930503</v>
      </c>
      <c r="I25" s="216">
        <f ca="1">Output_Detail!J18</f>
        <v>46228066.491211534</v>
      </c>
      <c r="J25" s="216">
        <f ca="1">Output_Detail!K18</f>
        <v>19983663.227311417</v>
      </c>
      <c r="K25" s="217">
        <f ca="1">Output_Detail!L18</f>
        <v>20263434.512493785</v>
      </c>
      <c r="L25" s="218">
        <f ca="1">Output_Detail!V18</f>
        <v>35836965.366948262</v>
      </c>
      <c r="M25" s="219">
        <f ca="1">Output_Detail!AF18</f>
        <v>0</v>
      </c>
      <c r="N25" s="215">
        <f>Output_Detail!AH18</f>
        <v>0</v>
      </c>
      <c r="O25" s="216">
        <f>Output_Detail!AI18</f>
        <v>11773.136478192171</v>
      </c>
      <c r="P25" s="216">
        <f>Output_Detail!AJ18</f>
        <v>11937.96038888687</v>
      </c>
      <c r="Q25" s="216">
        <f>Output_Detail!AK18</f>
        <v>12105.091834331271</v>
      </c>
      <c r="R25" s="216">
        <f>Output_Detail!AL18</f>
        <v>23321.669928022631</v>
      </c>
      <c r="S25" s="216">
        <f>Output_Detail!AM18</f>
        <v>23648.173307014957</v>
      </c>
      <c r="T25" s="216">
        <f>Output_Detail!AN18</f>
        <v>23979.247733313143</v>
      </c>
      <c r="U25" s="216">
        <f>Output_Detail!AO18</f>
        <v>10365.850175410242</v>
      </c>
      <c r="V25" s="217">
        <f>Output_Detail!AP18</f>
        <v>10510.972077865972</v>
      </c>
      <c r="W25" s="218">
        <f>Output_Detail!AZ18</f>
        <v>18589.215075815198</v>
      </c>
      <c r="X25" s="219">
        <f>Output_Detail!BJ18</f>
        <v>0</v>
      </c>
      <c r="Y25" s="215">
        <f>Output_Detail!BL18</f>
        <v>0</v>
      </c>
      <c r="Z25" s="216">
        <f ca="1">Output_Detail!BM18</f>
        <v>14241.204401055407</v>
      </c>
      <c r="AA25" s="216">
        <f ca="1">Output_Detail!BN18</f>
        <v>14341.716438354209</v>
      </c>
      <c r="AB25" s="216">
        <f ca="1">Output_Detail!BO18</f>
        <v>14442.251536634774</v>
      </c>
      <c r="AC25" s="216">
        <f ca="1">Output_Detail!BP18</f>
        <v>27631.302218366029</v>
      </c>
      <c r="AD25" s="216">
        <f ca="1">Output_Detail!BQ18</f>
        <v>27822.296903019014</v>
      </c>
      <c r="AE25" s="216">
        <f ca="1">Output_Detail!BR18</f>
        <v>28013.223703607484</v>
      </c>
      <c r="AF25" s="216">
        <f ca="1">Output_Detail!BS18</f>
        <v>11869.307414192395</v>
      </c>
      <c r="AG25" s="217">
        <f ca="1">Output_Detail!BT18</f>
        <v>11791.745702868982</v>
      </c>
      <c r="AH25" s="218">
        <f ca="1">Output_Detail!CD18</f>
        <v>15250.641591746004</v>
      </c>
      <c r="AI25" s="219">
        <f ca="1">Output_Detail!CN18</f>
        <v>0</v>
      </c>
    </row>
    <row r="26" spans="2:35">
      <c r="C26" s="135"/>
      <c r="D26" s="136"/>
      <c r="E26" s="136"/>
      <c r="F26" s="136"/>
      <c r="G26" s="136"/>
      <c r="H26" s="136"/>
      <c r="I26" s="136"/>
      <c r="J26" s="136"/>
      <c r="K26" s="137"/>
      <c r="L26" s="138"/>
      <c r="M26" s="145"/>
      <c r="N26" s="135"/>
      <c r="O26" s="136"/>
      <c r="P26" s="136"/>
      <c r="Q26" s="136"/>
      <c r="R26" s="136"/>
      <c r="S26" s="136"/>
      <c r="T26" s="136"/>
      <c r="U26" s="136"/>
      <c r="V26" s="137"/>
      <c r="W26" s="138"/>
      <c r="X26" s="145"/>
      <c r="Y26" s="135"/>
      <c r="Z26" s="136"/>
      <c r="AA26" s="136"/>
      <c r="AB26" s="136"/>
      <c r="AC26" s="136"/>
      <c r="AD26" s="136"/>
      <c r="AE26" s="136"/>
      <c r="AF26" s="136"/>
      <c r="AG26" s="137"/>
      <c r="AH26" s="138"/>
      <c r="AI26" s="145"/>
    </row>
    <row r="27" spans="2:35">
      <c r="B27" s="123" t="s">
        <v>26</v>
      </c>
      <c r="C27" s="135"/>
      <c r="D27" s="136"/>
      <c r="E27" s="136"/>
      <c r="F27" s="136"/>
      <c r="G27" s="136"/>
      <c r="H27" s="136"/>
      <c r="I27" s="136"/>
      <c r="J27" s="136"/>
      <c r="K27" s="137"/>
      <c r="L27" s="138"/>
      <c r="M27" s="145"/>
      <c r="N27" s="135"/>
      <c r="O27" s="136"/>
      <c r="P27" s="136"/>
      <c r="Q27" s="136"/>
      <c r="R27" s="136"/>
      <c r="S27" s="136"/>
      <c r="T27" s="136"/>
      <c r="U27" s="136"/>
      <c r="V27" s="137"/>
      <c r="W27" s="138"/>
      <c r="X27" s="145"/>
      <c r="Y27" s="135"/>
      <c r="Z27" s="136"/>
      <c r="AA27" s="136"/>
      <c r="AB27" s="136"/>
      <c r="AC27" s="136"/>
      <c r="AD27" s="136"/>
      <c r="AE27" s="136"/>
      <c r="AF27" s="136"/>
      <c r="AG27" s="137"/>
      <c r="AH27" s="138"/>
      <c r="AI27" s="145"/>
    </row>
    <row r="28" spans="2:35" s="225" customFormat="1">
      <c r="B28" s="226" t="s">
        <v>46</v>
      </c>
      <c r="C28" s="227">
        <f ca="1">Output_Detail!D21</f>
        <v>73089700</v>
      </c>
      <c r="D28" s="228">
        <f ca="1">Output_Detail!E21</f>
        <v>73089700</v>
      </c>
      <c r="E28" s="228">
        <f ca="1">Output_Detail!F21</f>
        <v>73089700</v>
      </c>
      <c r="F28" s="228">
        <f ca="1">Output_Detail!G21</f>
        <v>73089700</v>
      </c>
      <c r="G28" s="228">
        <f ca="1">Output_Detail!H21</f>
        <v>73089700</v>
      </c>
      <c r="H28" s="228">
        <f ca="1">Output_Detail!I21</f>
        <v>73089700</v>
      </c>
      <c r="I28" s="228">
        <f ca="1">Output_Detail!J21</f>
        <v>73089700</v>
      </c>
      <c r="J28" s="228">
        <f ca="1">Output_Detail!K21</f>
        <v>73089700</v>
      </c>
      <c r="K28" s="229">
        <f ca="1">Output_Detail!L21</f>
        <v>73089700</v>
      </c>
      <c r="L28" s="230">
        <f ca="1">Output_Detail!V21</f>
        <v>73089700</v>
      </c>
      <c r="M28" s="231">
        <f ca="1">Output_Detail!AF21</f>
        <v>73089700</v>
      </c>
      <c r="N28" s="227">
        <f ca="1">Output_Detail!AH21</f>
        <v>327450</v>
      </c>
      <c r="O28" s="228">
        <f ca="1">Output_Detail!AI21</f>
        <v>327450</v>
      </c>
      <c r="P28" s="228">
        <f ca="1">Output_Detail!AJ21</f>
        <v>327450</v>
      </c>
      <c r="Q28" s="228">
        <f ca="1">Output_Detail!AK21</f>
        <v>327450</v>
      </c>
      <c r="R28" s="228">
        <f ca="1">Output_Detail!AL21</f>
        <v>327450</v>
      </c>
      <c r="S28" s="228">
        <f ca="1">Output_Detail!AM21</f>
        <v>327450</v>
      </c>
      <c r="T28" s="228">
        <f ca="1">Output_Detail!AN21</f>
        <v>327450</v>
      </c>
      <c r="U28" s="228">
        <f ca="1">Output_Detail!AO21</f>
        <v>327450</v>
      </c>
      <c r="V28" s="229">
        <f ca="1">Output_Detail!AP21</f>
        <v>327450</v>
      </c>
      <c r="W28" s="230">
        <f ca="1">Output_Detail!AZ21</f>
        <v>327450</v>
      </c>
      <c r="X28" s="231">
        <f ca="1">Output_Detail!BJ21</f>
        <v>327450</v>
      </c>
      <c r="Y28" s="227">
        <f ca="1">Output_Detail!BL21</f>
        <v>63112.58823943662</v>
      </c>
      <c r="Z28" s="228">
        <f ca="1">Output_Detail!BM21</f>
        <v>62798.611359154922</v>
      </c>
      <c r="AA28" s="228">
        <f ca="1">Output_Detail!BN21</f>
        <v>62484.634478873239</v>
      </c>
      <c r="AB28" s="228">
        <f ca="1">Output_Detail!BO21</f>
        <v>62170.657598591541</v>
      </c>
      <c r="AC28" s="228">
        <f ca="1">Output_Detail!BP21</f>
        <v>61856.680718309857</v>
      </c>
      <c r="AD28" s="228">
        <f ca="1">Output_Detail!BQ21</f>
        <v>61542.703838028159</v>
      </c>
      <c r="AE28" s="228">
        <f ca="1">Output_Detail!BR21</f>
        <v>61228.726957746476</v>
      </c>
      <c r="AF28" s="228">
        <f ca="1">Output_Detail!BS21</f>
        <v>60349.591692957736</v>
      </c>
      <c r="AG28" s="229">
        <f ca="1">Output_Detail!BT21</f>
        <v>59470.456428169004</v>
      </c>
      <c r="AH28" s="230">
        <f ca="1">Output_Detail!CD21</f>
        <v>48041.697985915482</v>
      </c>
      <c r="AI28" s="231">
        <f ca="1">Output_Detail!CN21</f>
        <v>35482.622774647862</v>
      </c>
    </row>
    <row r="29" spans="2:35" s="225" customFormat="1">
      <c r="B29" s="226" t="s">
        <v>47</v>
      </c>
      <c r="C29" s="227">
        <f ca="1">Output_Detail!D22</f>
        <v>73089700</v>
      </c>
      <c r="D29" s="228">
        <f ca="1">Output_Detail!E22</f>
        <v>73089700</v>
      </c>
      <c r="E29" s="228">
        <f ca="1">Output_Detail!F22</f>
        <v>73089700</v>
      </c>
      <c r="F29" s="228">
        <f ca="1">Output_Detail!G22</f>
        <v>73089700</v>
      </c>
      <c r="G29" s="228">
        <f ca="1">Output_Detail!H22</f>
        <v>73089700</v>
      </c>
      <c r="H29" s="228">
        <f ca="1">Output_Detail!I22</f>
        <v>73089700</v>
      </c>
      <c r="I29" s="228">
        <f ca="1">Output_Detail!J22</f>
        <v>73089700</v>
      </c>
      <c r="J29" s="228">
        <f ca="1">Output_Detail!K22</f>
        <v>73089700</v>
      </c>
      <c r="K29" s="229">
        <f ca="1">Output_Detail!L22</f>
        <v>73089700</v>
      </c>
      <c r="L29" s="230">
        <f ca="1">Output_Detail!V22</f>
        <v>73089700</v>
      </c>
      <c r="M29" s="231">
        <f ca="1">Output_Detail!AF22</f>
        <v>73089700</v>
      </c>
      <c r="N29" s="227">
        <f ca="1">Output_Detail!AH22</f>
        <v>327450</v>
      </c>
      <c r="O29" s="228">
        <f ca="1">Output_Detail!AI22</f>
        <v>327450</v>
      </c>
      <c r="P29" s="228">
        <f ca="1">Output_Detail!AJ22</f>
        <v>327450</v>
      </c>
      <c r="Q29" s="228">
        <f ca="1">Output_Detail!AK22</f>
        <v>327450</v>
      </c>
      <c r="R29" s="228">
        <f ca="1">Output_Detail!AL22</f>
        <v>327450</v>
      </c>
      <c r="S29" s="228">
        <f ca="1">Output_Detail!AM22</f>
        <v>327450</v>
      </c>
      <c r="T29" s="228">
        <f ca="1">Output_Detail!AN22</f>
        <v>327450</v>
      </c>
      <c r="U29" s="228">
        <f ca="1">Output_Detail!AO22</f>
        <v>327450</v>
      </c>
      <c r="V29" s="229">
        <f ca="1">Output_Detail!AP22</f>
        <v>327450</v>
      </c>
      <c r="W29" s="230">
        <f ca="1">Output_Detail!AZ22</f>
        <v>327450</v>
      </c>
      <c r="X29" s="231">
        <f ca="1">Output_Detail!BJ22</f>
        <v>327450</v>
      </c>
      <c r="Y29" s="227">
        <f ca="1">Output_Detail!BL22</f>
        <v>63112.58823943662</v>
      </c>
      <c r="Z29" s="228">
        <f ca="1">Output_Detail!BM22</f>
        <v>62798.611359154922</v>
      </c>
      <c r="AA29" s="228">
        <f ca="1">Output_Detail!BN22</f>
        <v>62484.634478873239</v>
      </c>
      <c r="AB29" s="228">
        <f ca="1">Output_Detail!BO22</f>
        <v>62170.657598591541</v>
      </c>
      <c r="AC29" s="228">
        <f ca="1">Output_Detail!BP22</f>
        <v>61856.680718309857</v>
      </c>
      <c r="AD29" s="228">
        <f ca="1">Output_Detail!BQ22</f>
        <v>61542.703838028159</v>
      </c>
      <c r="AE29" s="228">
        <f ca="1">Output_Detail!BR22</f>
        <v>61228.726957746476</v>
      </c>
      <c r="AF29" s="228">
        <f ca="1">Output_Detail!BS22</f>
        <v>60349.591692957736</v>
      </c>
      <c r="AG29" s="229">
        <f ca="1">Output_Detail!BT22</f>
        <v>59470.456428169004</v>
      </c>
      <c r="AH29" s="230">
        <f ca="1">Output_Detail!CD22</f>
        <v>48041.697985915482</v>
      </c>
      <c r="AI29" s="231">
        <f ca="1">Output_Detail!CN22</f>
        <v>35482.622774647862</v>
      </c>
    </row>
    <row r="30" spans="2:35" s="225" customFormat="1">
      <c r="B30" s="226" t="s">
        <v>48</v>
      </c>
      <c r="C30" s="227">
        <f ca="1">Output_Detail!D23</f>
        <v>73089700</v>
      </c>
      <c r="D30" s="228">
        <f ca="1">Output_Detail!E23</f>
        <v>73089700</v>
      </c>
      <c r="E30" s="228">
        <f ca="1">Output_Detail!F23</f>
        <v>73089700</v>
      </c>
      <c r="F30" s="228">
        <f ca="1">Output_Detail!G23</f>
        <v>73089700</v>
      </c>
      <c r="G30" s="228">
        <f ca="1">Output_Detail!H23</f>
        <v>73089700</v>
      </c>
      <c r="H30" s="228">
        <f ca="1">Output_Detail!I23</f>
        <v>73089700</v>
      </c>
      <c r="I30" s="228">
        <f ca="1">Output_Detail!J23</f>
        <v>73089700</v>
      </c>
      <c r="J30" s="228">
        <f ca="1">Output_Detail!K23</f>
        <v>73089700</v>
      </c>
      <c r="K30" s="229">
        <f ca="1">Output_Detail!L23</f>
        <v>73089700</v>
      </c>
      <c r="L30" s="230">
        <f ca="1">Output_Detail!V23</f>
        <v>73089700</v>
      </c>
      <c r="M30" s="231">
        <f ca="1">Output_Detail!AF23</f>
        <v>73089700</v>
      </c>
      <c r="N30" s="227">
        <f ca="1">Output_Detail!AH23</f>
        <v>327450</v>
      </c>
      <c r="O30" s="228">
        <f ca="1">Output_Detail!AI23</f>
        <v>327450</v>
      </c>
      <c r="P30" s="228">
        <f ca="1">Output_Detail!AJ23</f>
        <v>327450</v>
      </c>
      <c r="Q30" s="228">
        <f ca="1">Output_Detail!AK23</f>
        <v>327450</v>
      </c>
      <c r="R30" s="228">
        <f ca="1">Output_Detail!AL23</f>
        <v>327450</v>
      </c>
      <c r="S30" s="228">
        <f ca="1">Output_Detail!AM23</f>
        <v>327450</v>
      </c>
      <c r="T30" s="228">
        <f ca="1">Output_Detail!AN23</f>
        <v>327450</v>
      </c>
      <c r="U30" s="228">
        <f ca="1">Output_Detail!AO23</f>
        <v>327450</v>
      </c>
      <c r="V30" s="229">
        <f ca="1">Output_Detail!AP23</f>
        <v>327450</v>
      </c>
      <c r="W30" s="230">
        <f ca="1">Output_Detail!AZ23</f>
        <v>327450</v>
      </c>
      <c r="X30" s="231">
        <f ca="1">Output_Detail!BJ23</f>
        <v>327450</v>
      </c>
      <c r="Y30" s="227">
        <f ca="1">Output_Detail!BL23</f>
        <v>63112.58823943662</v>
      </c>
      <c r="Z30" s="228">
        <f ca="1">Output_Detail!BM23</f>
        <v>62798.611359154922</v>
      </c>
      <c r="AA30" s="228">
        <f ca="1">Output_Detail!BN23</f>
        <v>62484.634478873239</v>
      </c>
      <c r="AB30" s="228">
        <f ca="1">Output_Detail!BO23</f>
        <v>62170.657598591541</v>
      </c>
      <c r="AC30" s="228">
        <f ca="1">Output_Detail!BP23</f>
        <v>61856.680718309857</v>
      </c>
      <c r="AD30" s="228">
        <f ca="1">Output_Detail!BQ23</f>
        <v>61542.703838028159</v>
      </c>
      <c r="AE30" s="228">
        <f ca="1">Output_Detail!BR23</f>
        <v>61228.726957746476</v>
      </c>
      <c r="AF30" s="228">
        <f ca="1">Output_Detail!BS23</f>
        <v>60349.591692957736</v>
      </c>
      <c r="AG30" s="229">
        <f ca="1">Output_Detail!BT23</f>
        <v>59470.456428169004</v>
      </c>
      <c r="AH30" s="230">
        <f ca="1">Output_Detail!CD23</f>
        <v>48041.697985915482</v>
      </c>
      <c r="AI30" s="231">
        <f ca="1">Output_Detail!CN23</f>
        <v>35482.622774647862</v>
      </c>
    </row>
    <row r="31" spans="2:35" s="11" customFormat="1">
      <c r="B31" s="207" t="s">
        <v>49</v>
      </c>
      <c r="C31" s="215">
        <f ca="1">Output_Detail!D24</f>
        <v>29235880</v>
      </c>
      <c r="D31" s="216">
        <f ca="1">Output_Detail!E24</f>
        <v>29235880</v>
      </c>
      <c r="E31" s="216">
        <f ca="1">Output_Detail!F24</f>
        <v>29235880</v>
      </c>
      <c r="F31" s="216">
        <f ca="1">Output_Detail!G24</f>
        <v>29235880</v>
      </c>
      <c r="G31" s="216">
        <f ca="1">Output_Detail!H24</f>
        <v>29235880</v>
      </c>
      <c r="H31" s="216">
        <f ca="1">Output_Detail!I24</f>
        <v>29235880</v>
      </c>
      <c r="I31" s="216">
        <f ca="1">Output_Detail!J24</f>
        <v>29235880</v>
      </c>
      <c r="J31" s="216">
        <f ca="1">Output_Detail!K24</f>
        <v>29235880</v>
      </c>
      <c r="K31" s="217">
        <f ca="1">Output_Detail!L24</f>
        <v>29235880</v>
      </c>
      <c r="L31" s="218">
        <f ca="1">Output_Detail!V24</f>
        <v>29235880</v>
      </c>
      <c r="M31" s="219">
        <f ca="1">Output_Detail!AF24</f>
        <v>29235880</v>
      </c>
      <c r="N31" s="215">
        <f ca="1">Output_Detail!AH24</f>
        <v>130980</v>
      </c>
      <c r="O31" s="216">
        <f ca="1">Output_Detail!AI24</f>
        <v>130980</v>
      </c>
      <c r="P31" s="216">
        <f ca="1">Output_Detail!AJ24</f>
        <v>130980</v>
      </c>
      <c r="Q31" s="216">
        <f ca="1">Output_Detail!AK24</f>
        <v>130980</v>
      </c>
      <c r="R31" s="216">
        <f ca="1">Output_Detail!AL24</f>
        <v>130980</v>
      </c>
      <c r="S31" s="216">
        <f ca="1">Output_Detail!AM24</f>
        <v>130980</v>
      </c>
      <c r="T31" s="216">
        <f ca="1">Output_Detail!AN24</f>
        <v>130980</v>
      </c>
      <c r="U31" s="216">
        <f ca="1">Output_Detail!AO24</f>
        <v>130980</v>
      </c>
      <c r="V31" s="217">
        <f ca="1">Output_Detail!AP24</f>
        <v>130980</v>
      </c>
      <c r="W31" s="218">
        <f ca="1">Output_Detail!AZ24</f>
        <v>130980</v>
      </c>
      <c r="X31" s="219">
        <f ca="1">Output_Detail!BJ24</f>
        <v>130980</v>
      </c>
      <c r="Y31" s="215">
        <f ca="1">Output_Detail!BL24</f>
        <v>25245.035295774647</v>
      </c>
      <c r="Z31" s="216">
        <f ca="1">Output_Detail!BM24</f>
        <v>25119.444543661972</v>
      </c>
      <c r="AA31" s="216">
        <f ca="1">Output_Detail!BN24</f>
        <v>24993.853791549296</v>
      </c>
      <c r="AB31" s="216">
        <f ca="1">Output_Detail!BO24</f>
        <v>24868.263039436621</v>
      </c>
      <c r="AC31" s="216">
        <f ca="1">Output_Detail!BP24</f>
        <v>24742.672287323941</v>
      </c>
      <c r="AD31" s="216">
        <f ca="1">Output_Detail!BQ24</f>
        <v>24617.081535211266</v>
      </c>
      <c r="AE31" s="216">
        <f ca="1">Output_Detail!BR24</f>
        <v>24491.49078309859</v>
      </c>
      <c r="AF31" s="216">
        <f ca="1">Output_Detail!BS24</f>
        <v>24139.836677183095</v>
      </c>
      <c r="AG31" s="217">
        <f ca="1">Output_Detail!BT24</f>
        <v>23788.1825712676</v>
      </c>
      <c r="AH31" s="218">
        <f ca="1">Output_Detail!CD24</f>
        <v>19216.679194366196</v>
      </c>
      <c r="AI31" s="219">
        <f ca="1">Output_Detail!CN24</f>
        <v>14193.049109859146</v>
      </c>
    </row>
    <row r="32" spans="2:35">
      <c r="C32" s="135"/>
      <c r="D32" s="136"/>
      <c r="E32" s="136"/>
      <c r="F32" s="136"/>
      <c r="G32" s="136"/>
      <c r="H32" s="136"/>
      <c r="I32" s="136"/>
      <c r="J32" s="136"/>
      <c r="K32" s="137"/>
      <c r="L32" s="138"/>
      <c r="M32" s="145"/>
      <c r="N32" s="135"/>
      <c r="O32" s="136"/>
      <c r="P32" s="136"/>
      <c r="Q32" s="136"/>
      <c r="R32" s="136"/>
      <c r="S32" s="136"/>
      <c r="T32" s="136"/>
      <c r="U32" s="136"/>
      <c r="V32" s="137"/>
      <c r="W32" s="138"/>
      <c r="X32" s="145"/>
      <c r="Y32" s="135"/>
      <c r="Z32" s="136"/>
      <c r="AA32" s="136"/>
      <c r="AB32" s="136"/>
      <c r="AC32" s="136"/>
      <c r="AD32" s="136"/>
      <c r="AE32" s="136"/>
      <c r="AF32" s="136"/>
      <c r="AG32" s="137"/>
      <c r="AH32" s="138"/>
      <c r="AI32" s="145"/>
    </row>
    <row r="33" spans="2:35">
      <c r="B33" s="123" t="s">
        <v>51</v>
      </c>
      <c r="C33" s="135"/>
      <c r="D33" s="136"/>
      <c r="E33" s="136"/>
      <c r="F33" s="136"/>
      <c r="G33" s="136"/>
      <c r="H33" s="136"/>
      <c r="I33" s="136"/>
      <c r="J33" s="136"/>
      <c r="K33" s="137"/>
      <c r="L33" s="138"/>
      <c r="M33" s="145"/>
      <c r="N33" s="135"/>
      <c r="O33" s="136"/>
      <c r="P33" s="136"/>
      <c r="Q33" s="136"/>
      <c r="R33" s="136"/>
      <c r="S33" s="136"/>
      <c r="T33" s="136"/>
      <c r="U33" s="136"/>
      <c r="V33" s="137"/>
      <c r="W33" s="138"/>
      <c r="X33" s="145"/>
      <c r="Y33" s="135"/>
      <c r="Z33" s="136"/>
      <c r="AA33" s="136"/>
      <c r="AB33" s="136"/>
      <c r="AC33" s="136"/>
      <c r="AD33" s="136"/>
      <c r="AE33" s="136"/>
      <c r="AF33" s="136"/>
      <c r="AG33" s="137"/>
      <c r="AH33" s="138"/>
      <c r="AI33" s="145"/>
    </row>
    <row r="34" spans="2:35" s="225" customFormat="1">
      <c r="B34" s="226" t="s">
        <v>46</v>
      </c>
      <c r="C34" s="227">
        <f>Output_Detail!D27</f>
        <v>0</v>
      </c>
      <c r="D34" s="228">
        <f>Output_Detail!E27</f>
        <v>0</v>
      </c>
      <c r="E34" s="228">
        <f>Output_Detail!F27</f>
        <v>0</v>
      </c>
      <c r="F34" s="228">
        <f>Output_Detail!G27</f>
        <v>94847213.651845247</v>
      </c>
      <c r="G34" s="228">
        <f>Output_Detail!H27</f>
        <v>321409485.01110005</v>
      </c>
      <c r="H34" s="228">
        <f>Output_Detail!I27</f>
        <v>330786733.1664114</v>
      </c>
      <c r="I34" s="228">
        <f>Output_Detail!J27</f>
        <v>643653306.22766519</v>
      </c>
      <c r="J34" s="228">
        <f>Output_Detail!K27</f>
        <v>709120735.54007256</v>
      </c>
      <c r="K34" s="229">
        <f>Output_Detail!L27</f>
        <v>709120735.54007256</v>
      </c>
      <c r="L34" s="230">
        <f>Output_Detail!V27</f>
        <v>724522728.8955543</v>
      </c>
      <c r="M34" s="231">
        <f>Output_Detail!AF27</f>
        <v>724522728.8955543</v>
      </c>
      <c r="N34" s="227">
        <f>Output_Detail!AH27</f>
        <v>0</v>
      </c>
      <c r="O34" s="228">
        <f>Output_Detail!AI27</f>
        <v>0</v>
      </c>
      <c r="P34" s="228">
        <f>Output_Detail!AJ27</f>
        <v>0</v>
      </c>
      <c r="Q34" s="228">
        <f>Output_Detail!AK27</f>
        <v>83679.389312977102</v>
      </c>
      <c r="R34" s="228">
        <f>Output_Detail!AL27</f>
        <v>336371.05111614853</v>
      </c>
      <c r="S34" s="228">
        <f>Output_Detail!AM27</f>
        <v>636091.98134870676</v>
      </c>
      <c r="T34" s="228">
        <f>Output_Detail!AN27</f>
        <v>980506.39837821806</v>
      </c>
      <c r="U34" s="228">
        <f>Output_Detail!AO27</f>
        <v>1131574.7082826109</v>
      </c>
      <c r="V34" s="229">
        <f>Output_Detail!AP27</f>
        <v>1131574.7082826109</v>
      </c>
      <c r="W34" s="230">
        <f>Output_Detail!AZ27</f>
        <v>1131574.7082826109</v>
      </c>
      <c r="X34" s="231">
        <f>Output_Detail!BJ27</f>
        <v>1131574.7082826109</v>
      </c>
      <c r="Y34" s="227">
        <f>Output_Detail!BL27</f>
        <v>0</v>
      </c>
      <c r="Z34" s="228">
        <f>Output_Detail!BM27</f>
        <v>0</v>
      </c>
      <c r="AA34" s="228">
        <f>Output_Detail!BN27</f>
        <v>0</v>
      </c>
      <c r="AB34" s="228">
        <f>Output_Detail!BO27</f>
        <v>60714.833323293009</v>
      </c>
      <c r="AC34" s="228">
        <f>Output_Detail!BP27</f>
        <v>207453.27604325849</v>
      </c>
      <c r="AD34" s="228">
        <f>Output_Detail!BQ27</f>
        <v>229044.3913050541</v>
      </c>
      <c r="AE34" s="228">
        <f>Output_Detail!BR27</f>
        <v>427868.22466462821</v>
      </c>
      <c r="AF34" s="228">
        <f>Output_Detail!BS27</f>
        <v>465861.56203131506</v>
      </c>
      <c r="AG34" s="229">
        <f>Output_Detail!BT27</f>
        <v>457332.13797284703</v>
      </c>
      <c r="AH34" s="230">
        <f>Output_Detail!CD27</f>
        <v>352536.66653043765</v>
      </c>
      <c r="AI34" s="231">
        <f>Output_Detail!CN27</f>
        <v>228041.21170613094</v>
      </c>
    </row>
    <row r="35" spans="2:35" s="225" customFormat="1">
      <c r="B35" s="226" t="s">
        <v>47</v>
      </c>
      <c r="C35" s="227">
        <f>Output_Detail!D28</f>
        <v>0</v>
      </c>
      <c r="D35" s="228">
        <f>Output_Detail!E28</f>
        <v>0</v>
      </c>
      <c r="E35" s="228">
        <f>Output_Detail!F28</f>
        <v>0</v>
      </c>
      <c r="F35" s="228">
        <f>Output_Detail!G28</f>
        <v>85903617.435863003</v>
      </c>
      <c r="G35" s="228">
        <f>Output_Detail!H28</f>
        <v>291102251.47994244</v>
      </c>
      <c r="H35" s="228">
        <f>Output_Detail!I28</f>
        <v>299595274.17528385</v>
      </c>
      <c r="I35" s="228">
        <f>Output_Detail!J28</f>
        <v>582960165.6245811</v>
      </c>
      <c r="J35" s="228">
        <f>Output_Detail!K28</f>
        <v>642254358.73399603</v>
      </c>
      <c r="K35" s="229">
        <f>Output_Detail!L28</f>
        <v>642254358.73399603</v>
      </c>
      <c r="L35" s="230">
        <f>Output_Detail!V28</f>
        <v>656204024.66530788</v>
      </c>
      <c r="M35" s="231">
        <f>Output_Detail!AF28</f>
        <v>656204024.66530788</v>
      </c>
      <c r="N35" s="227">
        <f>Output_Detail!AH28</f>
        <v>0</v>
      </c>
      <c r="O35" s="228">
        <f>Output_Detail!AI28</f>
        <v>0</v>
      </c>
      <c r="P35" s="228">
        <f>Output_Detail!AJ28</f>
        <v>0</v>
      </c>
      <c r="Q35" s="228">
        <f>Output_Detail!AK28</f>
        <v>75788.860526729652</v>
      </c>
      <c r="R35" s="228">
        <f>Output_Detail!AL28</f>
        <v>304653.02014719317</v>
      </c>
      <c r="S35" s="228">
        <f>Output_Detail!AM28</f>
        <v>576111.83413753717</v>
      </c>
      <c r="T35" s="228">
        <f>Output_Detail!AN28</f>
        <v>888049.77285760955</v>
      </c>
      <c r="U35" s="228">
        <f>Output_Detail!AO28</f>
        <v>1024873.1311941555</v>
      </c>
      <c r="V35" s="229">
        <f>Output_Detail!AP28</f>
        <v>1024873.1311941555</v>
      </c>
      <c r="W35" s="230">
        <f>Output_Detail!AZ28</f>
        <v>1024873.1311941555</v>
      </c>
      <c r="X35" s="231">
        <f>Output_Detail!BJ28</f>
        <v>1024873.1311941555</v>
      </c>
      <c r="Y35" s="227">
        <f>Output_Detail!BL28</f>
        <v>0</v>
      </c>
      <c r="Z35" s="228">
        <f>Output_Detail!BM28</f>
        <v>0</v>
      </c>
      <c r="AA35" s="228">
        <f>Output_Detail!BN28</f>
        <v>0</v>
      </c>
      <c r="AB35" s="228">
        <f>Output_Detail!BO28</f>
        <v>54989.742066976156</v>
      </c>
      <c r="AC35" s="228">
        <f>Output_Detail!BP28</f>
        <v>187891.51705027293</v>
      </c>
      <c r="AD35" s="228">
        <f>Output_Detail!BQ28</f>
        <v>207446.7030599658</v>
      </c>
      <c r="AE35" s="228">
        <f>Output_Detail!BR28</f>
        <v>387522.48874141846</v>
      </c>
      <c r="AF35" s="228">
        <f>Output_Detail!BS28</f>
        <v>421933.25309175358</v>
      </c>
      <c r="AG35" s="229">
        <f>Output_Detail!BT28</f>
        <v>414208.10911486857</v>
      </c>
      <c r="AH35" s="230">
        <f>Output_Detail!CD28</f>
        <v>319294.30257075292</v>
      </c>
      <c r="AI35" s="231">
        <f>Output_Detail!CN28</f>
        <v>206538.11805079848</v>
      </c>
    </row>
    <row r="36" spans="2:35" s="225" customFormat="1">
      <c r="B36" s="226" t="s">
        <v>48</v>
      </c>
      <c r="C36" s="227">
        <f>Output_Detail!D29</f>
        <v>0</v>
      </c>
      <c r="D36" s="228">
        <f>Output_Detail!E29</f>
        <v>0</v>
      </c>
      <c r="E36" s="228">
        <f>Output_Detail!F29</f>
        <v>0</v>
      </c>
      <c r="F36" s="228">
        <f>Output_Detail!G29</f>
        <v>85903617.435863003</v>
      </c>
      <c r="G36" s="228">
        <f>Output_Detail!H29</f>
        <v>291102251.47994244</v>
      </c>
      <c r="H36" s="228">
        <f>Output_Detail!I29</f>
        <v>299595274.17528385</v>
      </c>
      <c r="I36" s="228">
        <f>Output_Detail!J29</f>
        <v>582960165.6245811</v>
      </c>
      <c r="J36" s="228">
        <f>Output_Detail!K29</f>
        <v>642254358.73399603</v>
      </c>
      <c r="K36" s="229">
        <f>Output_Detail!L29</f>
        <v>642254358.73399603</v>
      </c>
      <c r="L36" s="230">
        <f>Output_Detail!V29</f>
        <v>656204024.66530788</v>
      </c>
      <c r="M36" s="231">
        <f>Output_Detail!AF29</f>
        <v>656204024.66530788</v>
      </c>
      <c r="N36" s="227">
        <f>Output_Detail!AH29</f>
        <v>0</v>
      </c>
      <c r="O36" s="228">
        <f>Output_Detail!AI29</f>
        <v>0</v>
      </c>
      <c r="P36" s="228">
        <f>Output_Detail!AJ29</f>
        <v>0</v>
      </c>
      <c r="Q36" s="228">
        <f>Output_Detail!AK29</f>
        <v>75788.860526729652</v>
      </c>
      <c r="R36" s="228">
        <f>Output_Detail!AL29</f>
        <v>304653.02014719317</v>
      </c>
      <c r="S36" s="228">
        <f>Output_Detail!AM29</f>
        <v>576111.83413753717</v>
      </c>
      <c r="T36" s="228">
        <f>Output_Detail!AN29</f>
        <v>888049.77285760955</v>
      </c>
      <c r="U36" s="228">
        <f>Output_Detail!AO29</f>
        <v>1024873.1311941555</v>
      </c>
      <c r="V36" s="229">
        <f>Output_Detail!AP29</f>
        <v>1024873.1311941555</v>
      </c>
      <c r="W36" s="230">
        <f>Output_Detail!AZ29</f>
        <v>1024873.1311941555</v>
      </c>
      <c r="X36" s="231">
        <f>Output_Detail!BJ29</f>
        <v>1024873.1311941555</v>
      </c>
      <c r="Y36" s="227">
        <f>Output_Detail!BL29</f>
        <v>0</v>
      </c>
      <c r="Z36" s="228">
        <f>Output_Detail!BM29</f>
        <v>0</v>
      </c>
      <c r="AA36" s="228">
        <f>Output_Detail!BN29</f>
        <v>0</v>
      </c>
      <c r="AB36" s="228">
        <f>Output_Detail!BO29</f>
        <v>54989.742066976156</v>
      </c>
      <c r="AC36" s="228">
        <f>Output_Detail!BP29</f>
        <v>187891.51705027293</v>
      </c>
      <c r="AD36" s="228">
        <f>Output_Detail!BQ29</f>
        <v>207446.7030599658</v>
      </c>
      <c r="AE36" s="228">
        <f>Output_Detail!BR29</f>
        <v>387522.48874141846</v>
      </c>
      <c r="AF36" s="228">
        <f>Output_Detail!BS29</f>
        <v>421933.25309175358</v>
      </c>
      <c r="AG36" s="229">
        <f>Output_Detail!BT29</f>
        <v>414208.10911486857</v>
      </c>
      <c r="AH36" s="230">
        <f>Output_Detail!CD29</f>
        <v>319294.30257075292</v>
      </c>
      <c r="AI36" s="231">
        <f>Output_Detail!CN29</f>
        <v>206538.11805079848</v>
      </c>
    </row>
    <row r="37" spans="2:35" s="11" customFormat="1">
      <c r="B37" s="207" t="s">
        <v>49</v>
      </c>
      <c r="C37" s="215">
        <f>Output_Detail!D30</f>
        <v>0</v>
      </c>
      <c r="D37" s="216">
        <f>Output_Detail!E30</f>
        <v>0</v>
      </c>
      <c r="E37" s="216">
        <f>Output_Detail!F30</f>
        <v>0</v>
      </c>
      <c r="F37" s="216">
        <f>Output_Detail!G30</f>
        <v>21475904.358965751</v>
      </c>
      <c r="G37" s="216">
        <f>Output_Detail!H30</f>
        <v>72775562.86998561</v>
      </c>
      <c r="H37" s="216">
        <f>Output_Detail!I30</f>
        <v>74898818.543820962</v>
      </c>
      <c r="I37" s="216">
        <f>Output_Detail!J30</f>
        <v>145740041.40614527</v>
      </c>
      <c r="J37" s="216">
        <f>Output_Detail!K30</f>
        <v>160563589.68349901</v>
      </c>
      <c r="K37" s="217">
        <f>Output_Detail!L30</f>
        <v>160563589.68349901</v>
      </c>
      <c r="L37" s="218">
        <f>Output_Detail!V30</f>
        <v>164051006.16632697</v>
      </c>
      <c r="M37" s="219">
        <f>Output_Detail!AF30</f>
        <v>164051006.16632697</v>
      </c>
      <c r="N37" s="215">
        <f>Output_Detail!AH30</f>
        <v>0</v>
      </c>
      <c r="O37" s="216">
        <f>Output_Detail!AI30</f>
        <v>0</v>
      </c>
      <c r="P37" s="216">
        <f>Output_Detail!AJ30</f>
        <v>0</v>
      </c>
      <c r="Q37" s="216">
        <f>Output_Detail!AK30</f>
        <v>18947.215131682413</v>
      </c>
      <c r="R37" s="216">
        <f>Output_Detail!AL30</f>
        <v>76163.255036798291</v>
      </c>
      <c r="S37" s="216">
        <f>Output_Detail!AM30</f>
        <v>144027.95853438429</v>
      </c>
      <c r="T37" s="216">
        <f>Output_Detail!AN30</f>
        <v>222012.44321440239</v>
      </c>
      <c r="U37" s="216">
        <f>Output_Detail!AO30</f>
        <v>256218.28279853889</v>
      </c>
      <c r="V37" s="217">
        <f>Output_Detail!AP30</f>
        <v>256218.28279853889</v>
      </c>
      <c r="W37" s="218">
        <f>Output_Detail!AZ30</f>
        <v>256218.28279853889</v>
      </c>
      <c r="X37" s="219">
        <f>Output_Detail!BJ30</f>
        <v>256218.28279853889</v>
      </c>
      <c r="Y37" s="215">
        <f>Output_Detail!BL30</f>
        <v>0</v>
      </c>
      <c r="Z37" s="216">
        <f>Output_Detail!BM30</f>
        <v>0</v>
      </c>
      <c r="AA37" s="216">
        <f>Output_Detail!BN30</f>
        <v>0</v>
      </c>
      <c r="AB37" s="216">
        <f>Output_Detail!BO30</f>
        <v>13747.435516744039</v>
      </c>
      <c r="AC37" s="216">
        <f>Output_Detail!BP30</f>
        <v>46972.879262568233</v>
      </c>
      <c r="AD37" s="216">
        <f>Output_Detail!BQ30</f>
        <v>51861.675764991451</v>
      </c>
      <c r="AE37" s="216">
        <f>Output_Detail!BR30</f>
        <v>96880.622185354616</v>
      </c>
      <c r="AF37" s="216">
        <f>Output_Detail!BS30</f>
        <v>105483.31327293839</v>
      </c>
      <c r="AG37" s="217">
        <f>Output_Detail!BT30</f>
        <v>103552.02727871714</v>
      </c>
      <c r="AH37" s="218">
        <f>Output_Detail!CD30</f>
        <v>79823.575642688229</v>
      </c>
      <c r="AI37" s="219">
        <f>Output_Detail!CN30</f>
        <v>51634.529512699621</v>
      </c>
    </row>
    <row r="38" spans="2:35">
      <c r="C38" s="135"/>
      <c r="D38" s="136"/>
      <c r="E38" s="136"/>
      <c r="F38" s="136"/>
      <c r="G38" s="136"/>
      <c r="H38" s="136"/>
      <c r="I38" s="136"/>
      <c r="J38" s="136"/>
      <c r="K38" s="137"/>
      <c r="L38" s="138"/>
      <c r="M38" s="145"/>
      <c r="N38" s="135"/>
      <c r="O38" s="136"/>
      <c r="P38" s="136"/>
      <c r="Q38" s="136"/>
      <c r="R38" s="136"/>
      <c r="S38" s="136"/>
      <c r="T38" s="136"/>
      <c r="U38" s="136"/>
      <c r="V38" s="137"/>
      <c r="W38" s="138"/>
      <c r="X38" s="145"/>
      <c r="Y38" s="135"/>
      <c r="Z38" s="136"/>
      <c r="AA38" s="136"/>
      <c r="AB38" s="136"/>
      <c r="AC38" s="136"/>
      <c r="AD38" s="136"/>
      <c r="AE38" s="136"/>
      <c r="AF38" s="136"/>
      <c r="AG38" s="137"/>
      <c r="AH38" s="138"/>
      <c r="AI38" s="145"/>
    </row>
    <row r="39" spans="2:35">
      <c r="B39" s="123" t="s">
        <v>52</v>
      </c>
      <c r="C39" s="135"/>
      <c r="D39" s="136"/>
      <c r="E39" s="136"/>
      <c r="F39" s="136"/>
      <c r="G39" s="136"/>
      <c r="H39" s="136"/>
      <c r="I39" s="136"/>
      <c r="J39" s="136"/>
      <c r="K39" s="137"/>
      <c r="L39" s="138"/>
      <c r="M39" s="145"/>
      <c r="N39" s="135"/>
      <c r="O39" s="136"/>
      <c r="P39" s="136"/>
      <c r="Q39" s="136"/>
      <c r="R39" s="136"/>
      <c r="S39" s="136"/>
      <c r="T39" s="136"/>
      <c r="U39" s="136"/>
      <c r="V39" s="137"/>
      <c r="W39" s="138"/>
      <c r="X39" s="145"/>
      <c r="Y39" s="135"/>
      <c r="Z39" s="136"/>
      <c r="AA39" s="136"/>
      <c r="AB39" s="136"/>
      <c r="AC39" s="136"/>
      <c r="AD39" s="136"/>
      <c r="AE39" s="136"/>
      <c r="AF39" s="136"/>
      <c r="AG39" s="137"/>
      <c r="AH39" s="138"/>
      <c r="AI39" s="145"/>
    </row>
    <row r="40" spans="2:35" s="225" customFormat="1">
      <c r="B40" s="226" t="s">
        <v>46</v>
      </c>
      <c r="C40" s="227">
        <f>Output_Detail!D33</f>
        <v>0</v>
      </c>
      <c r="D40" s="228">
        <f>Output_Detail!E33</f>
        <v>63977777.777777769</v>
      </c>
      <c r="E40" s="228">
        <f>Output_Detail!F33</f>
        <v>63977777.777777769</v>
      </c>
      <c r="F40" s="228">
        <f>Output_Detail!G33</f>
        <v>63977777.777777769</v>
      </c>
      <c r="G40" s="228">
        <f>Output_Detail!H33</f>
        <v>63977777.777777769</v>
      </c>
      <c r="H40" s="228">
        <f>Output_Detail!I33</f>
        <v>63977777.777777769</v>
      </c>
      <c r="I40" s="228">
        <f>Output_Detail!J33</f>
        <v>63977777.777777769</v>
      </c>
      <c r="J40" s="228">
        <f>Output_Detail!K33</f>
        <v>63977777.777777769</v>
      </c>
      <c r="K40" s="229">
        <f>Output_Detail!L33</f>
        <v>63977777.777777769</v>
      </c>
      <c r="L40" s="230">
        <f>Output_Detail!V33</f>
        <v>63977777.777777769</v>
      </c>
      <c r="M40" s="231">
        <f>Output_Detail!AF33</f>
        <v>63977777.777777769</v>
      </c>
      <c r="N40" s="227">
        <f>Output_Detail!AH33</f>
        <v>0</v>
      </c>
      <c r="O40" s="228">
        <f>Output_Detail!AI33</f>
        <v>283666.66666666663</v>
      </c>
      <c r="P40" s="228">
        <f>Output_Detail!AJ33</f>
        <v>283666.66666666663</v>
      </c>
      <c r="Q40" s="228">
        <f>Output_Detail!AK33</f>
        <v>283666.66666666663</v>
      </c>
      <c r="R40" s="228">
        <f>Output_Detail!AL33</f>
        <v>283666.66666666663</v>
      </c>
      <c r="S40" s="228">
        <f>Output_Detail!AM33</f>
        <v>283666.66666666663</v>
      </c>
      <c r="T40" s="228">
        <f>Output_Detail!AN33</f>
        <v>283666.66666666663</v>
      </c>
      <c r="U40" s="228">
        <f>Output_Detail!AO33</f>
        <v>283666.66666666663</v>
      </c>
      <c r="V40" s="229">
        <f>Output_Detail!AP33</f>
        <v>283666.66666666663</v>
      </c>
      <c r="W40" s="230">
        <f>Output_Detail!AZ33</f>
        <v>283666.66666666663</v>
      </c>
      <c r="X40" s="231">
        <f>Output_Detail!BJ33</f>
        <v>283666.66666666663</v>
      </c>
      <c r="Y40" s="227">
        <f>Output_Detail!BL33</f>
        <v>0</v>
      </c>
      <c r="Z40" s="228">
        <f>Output_Detail!BM33</f>
        <v>54796.442097026593</v>
      </c>
      <c r="AA40" s="228">
        <f>Output_Detail!BN33</f>
        <v>54521.607981220644</v>
      </c>
      <c r="AB40" s="228">
        <f>Output_Detail!BO33</f>
        <v>54246.773865414703</v>
      </c>
      <c r="AC40" s="228">
        <f>Output_Detail!BP33</f>
        <v>53971.939749608755</v>
      </c>
      <c r="AD40" s="228">
        <f>Output_Detail!BQ33</f>
        <v>53697.105633802807</v>
      </c>
      <c r="AE40" s="228">
        <f>Output_Detail!BR33</f>
        <v>53422.271517996865</v>
      </c>
      <c r="AF40" s="228">
        <f>Output_Detail!BS33</f>
        <v>52652.735993740207</v>
      </c>
      <c r="AG40" s="229">
        <f>Output_Detail!BT33</f>
        <v>51883.200469483556</v>
      </c>
      <c r="AH40" s="230">
        <f>Output_Detail!CD33</f>
        <v>41879.238654147091</v>
      </c>
      <c r="AI40" s="231">
        <f>Output_Detail!CN33</f>
        <v>30885.874021909207</v>
      </c>
    </row>
    <row r="41" spans="2:35" s="225" customFormat="1">
      <c r="B41" s="226" t="s">
        <v>47</v>
      </c>
      <c r="C41" s="227">
        <f>Output_Detail!D34</f>
        <v>0</v>
      </c>
      <c r="D41" s="228">
        <f>Output_Detail!E34</f>
        <v>57945007.923930265</v>
      </c>
      <c r="E41" s="228">
        <f>Output_Detail!F34</f>
        <v>57945007.923930265</v>
      </c>
      <c r="F41" s="228">
        <f>Output_Detail!G34</f>
        <v>57945007.923930265</v>
      </c>
      <c r="G41" s="228">
        <f>Output_Detail!H34</f>
        <v>57945007.923930265</v>
      </c>
      <c r="H41" s="228">
        <f>Output_Detail!I34</f>
        <v>57945007.923930265</v>
      </c>
      <c r="I41" s="228">
        <f>Output_Detail!J34</f>
        <v>57945007.923930265</v>
      </c>
      <c r="J41" s="228">
        <f>Output_Detail!K34</f>
        <v>57945007.923930265</v>
      </c>
      <c r="K41" s="229">
        <f>Output_Detail!L34</f>
        <v>57945007.923930265</v>
      </c>
      <c r="L41" s="230">
        <f>Output_Detail!V34</f>
        <v>57945007.923930265</v>
      </c>
      <c r="M41" s="231">
        <f>Output_Detail!AF34</f>
        <v>57945007.923930265</v>
      </c>
      <c r="N41" s="227">
        <f>Output_Detail!AH34</f>
        <v>0</v>
      </c>
      <c r="O41" s="228">
        <f>Output_Detail!AI34</f>
        <v>256918.38351822502</v>
      </c>
      <c r="P41" s="228">
        <f>Output_Detail!AJ34</f>
        <v>256918.38351822502</v>
      </c>
      <c r="Q41" s="228">
        <f>Output_Detail!AK34</f>
        <v>256918.38351822502</v>
      </c>
      <c r="R41" s="228">
        <f>Output_Detail!AL34</f>
        <v>256918.38351822502</v>
      </c>
      <c r="S41" s="228">
        <f>Output_Detail!AM34</f>
        <v>256918.38351822502</v>
      </c>
      <c r="T41" s="228">
        <f>Output_Detail!AN34</f>
        <v>256918.38351822502</v>
      </c>
      <c r="U41" s="228">
        <f>Output_Detail!AO34</f>
        <v>256918.38351822502</v>
      </c>
      <c r="V41" s="229">
        <f>Output_Detail!AP34</f>
        <v>256918.38351822502</v>
      </c>
      <c r="W41" s="230">
        <f>Output_Detail!AZ34</f>
        <v>256918.38351822502</v>
      </c>
      <c r="X41" s="231">
        <f>Output_Detail!BJ34</f>
        <v>256918.38351822502</v>
      </c>
      <c r="Y41" s="227">
        <f>Output_Detail!BL34</f>
        <v>0</v>
      </c>
      <c r="Z41" s="228">
        <f>Output_Detail!BM34</f>
        <v>49629.424181379873</v>
      </c>
      <c r="AA41" s="228">
        <f>Output_Detail!BN34</f>
        <v>49380.505485368623</v>
      </c>
      <c r="AB41" s="228">
        <f>Output_Detail!BO34</f>
        <v>49131.586789357374</v>
      </c>
      <c r="AC41" s="228">
        <f>Output_Detail!BP34</f>
        <v>48882.668093346118</v>
      </c>
      <c r="AD41" s="228">
        <f>Output_Detail!BQ34</f>
        <v>48633.749397334876</v>
      </c>
      <c r="AE41" s="228">
        <f>Output_Detail!BR34</f>
        <v>48384.830701323619</v>
      </c>
      <c r="AF41" s="228">
        <f>Output_Detail!BS34</f>
        <v>47687.858352492127</v>
      </c>
      <c r="AG41" s="229">
        <f>Output_Detail!BT34</f>
        <v>46990.88600366062</v>
      </c>
      <c r="AH41" s="230">
        <f>Output_Detail!CD34</f>
        <v>37930.245468851128</v>
      </c>
      <c r="AI41" s="231">
        <f>Output_Detail!CN34</f>
        <v>27973.497628401132</v>
      </c>
    </row>
    <row r="42" spans="2:35" s="225" customFormat="1">
      <c r="B42" s="226" t="s">
        <v>48</v>
      </c>
      <c r="C42" s="227">
        <f>Output_Detail!D35</f>
        <v>0</v>
      </c>
      <c r="D42" s="228">
        <f>Output_Detail!E35</f>
        <v>57945007.923930265</v>
      </c>
      <c r="E42" s="228">
        <f>Output_Detail!F35</f>
        <v>57945007.923930265</v>
      </c>
      <c r="F42" s="228">
        <f>Output_Detail!G35</f>
        <v>57945007.923930265</v>
      </c>
      <c r="G42" s="228">
        <f>Output_Detail!H35</f>
        <v>57945007.923930265</v>
      </c>
      <c r="H42" s="228">
        <f>Output_Detail!I35</f>
        <v>57945007.923930265</v>
      </c>
      <c r="I42" s="228">
        <f>Output_Detail!J35</f>
        <v>57945007.923930265</v>
      </c>
      <c r="J42" s="228">
        <f>Output_Detail!K35</f>
        <v>57945007.923930265</v>
      </c>
      <c r="K42" s="229">
        <f>Output_Detail!L35</f>
        <v>57945007.923930265</v>
      </c>
      <c r="L42" s="230">
        <f>Output_Detail!V35</f>
        <v>57945007.923930265</v>
      </c>
      <c r="M42" s="231">
        <f>Output_Detail!AF35</f>
        <v>57945007.923930265</v>
      </c>
      <c r="N42" s="227">
        <f>Output_Detail!AH35</f>
        <v>0</v>
      </c>
      <c r="O42" s="228">
        <f>Output_Detail!AI35</f>
        <v>256918.38351822502</v>
      </c>
      <c r="P42" s="228">
        <f>Output_Detail!AJ35</f>
        <v>256918.38351822502</v>
      </c>
      <c r="Q42" s="228">
        <f>Output_Detail!AK35</f>
        <v>256918.38351822502</v>
      </c>
      <c r="R42" s="228">
        <f>Output_Detail!AL35</f>
        <v>256918.38351822502</v>
      </c>
      <c r="S42" s="228">
        <f>Output_Detail!AM35</f>
        <v>256918.38351822502</v>
      </c>
      <c r="T42" s="228">
        <f>Output_Detail!AN35</f>
        <v>256918.38351822502</v>
      </c>
      <c r="U42" s="228">
        <f>Output_Detail!AO35</f>
        <v>256918.38351822502</v>
      </c>
      <c r="V42" s="229">
        <f>Output_Detail!AP35</f>
        <v>256918.38351822502</v>
      </c>
      <c r="W42" s="230">
        <f>Output_Detail!AZ35</f>
        <v>256918.38351822502</v>
      </c>
      <c r="X42" s="231">
        <f>Output_Detail!BJ35</f>
        <v>256918.38351822502</v>
      </c>
      <c r="Y42" s="227">
        <f>Output_Detail!BL35</f>
        <v>0</v>
      </c>
      <c r="Z42" s="228">
        <f>Output_Detail!BM35</f>
        <v>49629.424181379873</v>
      </c>
      <c r="AA42" s="228">
        <f>Output_Detail!BN35</f>
        <v>49380.505485368623</v>
      </c>
      <c r="AB42" s="228">
        <f>Output_Detail!BO35</f>
        <v>49131.586789357374</v>
      </c>
      <c r="AC42" s="228">
        <f>Output_Detail!BP35</f>
        <v>48882.668093346118</v>
      </c>
      <c r="AD42" s="228">
        <f>Output_Detail!BQ35</f>
        <v>48633.749397334876</v>
      </c>
      <c r="AE42" s="228">
        <f>Output_Detail!BR35</f>
        <v>48384.830701323619</v>
      </c>
      <c r="AF42" s="228">
        <f>Output_Detail!BS35</f>
        <v>47687.858352492127</v>
      </c>
      <c r="AG42" s="229">
        <f>Output_Detail!BT35</f>
        <v>46990.88600366062</v>
      </c>
      <c r="AH42" s="230">
        <f>Output_Detail!CD35</f>
        <v>37930.245468851128</v>
      </c>
      <c r="AI42" s="231">
        <f>Output_Detail!CN35</f>
        <v>27973.497628401132</v>
      </c>
    </row>
    <row r="43" spans="2:35" s="11" customFormat="1">
      <c r="B43" s="207" t="s">
        <v>49</v>
      </c>
      <c r="C43" s="215">
        <f>Output_Detail!D36</f>
        <v>0</v>
      </c>
      <c r="D43" s="216">
        <f>Output_Detail!E36</f>
        <v>36505354.992076069</v>
      </c>
      <c r="E43" s="216">
        <f>Output_Detail!F36</f>
        <v>36505354.992076069</v>
      </c>
      <c r="F43" s="216">
        <f>Output_Detail!G36</f>
        <v>36505354.992076069</v>
      </c>
      <c r="G43" s="216">
        <f>Output_Detail!H36</f>
        <v>36505354.992076069</v>
      </c>
      <c r="H43" s="216">
        <f>Output_Detail!I36</f>
        <v>36505354.992076069</v>
      </c>
      <c r="I43" s="216">
        <f>Output_Detail!J36</f>
        <v>36505354.992076069</v>
      </c>
      <c r="J43" s="216">
        <f>Output_Detail!K36</f>
        <v>36505354.992076069</v>
      </c>
      <c r="K43" s="217">
        <f>Output_Detail!L36</f>
        <v>36505354.992076069</v>
      </c>
      <c r="L43" s="218">
        <f>Output_Detail!V36</f>
        <v>36505354.992076069</v>
      </c>
      <c r="M43" s="219">
        <f>Output_Detail!AF36</f>
        <v>36505354.992076069</v>
      </c>
      <c r="N43" s="215">
        <f>Output_Detail!AH36</f>
        <v>0</v>
      </c>
      <c r="O43" s="216">
        <f>Output_Detail!AI36</f>
        <v>161858.58161648177</v>
      </c>
      <c r="P43" s="216">
        <f>Output_Detail!AJ36</f>
        <v>161858.58161648177</v>
      </c>
      <c r="Q43" s="216">
        <f>Output_Detail!AK36</f>
        <v>161858.58161648177</v>
      </c>
      <c r="R43" s="216">
        <f>Output_Detail!AL36</f>
        <v>161858.58161648177</v>
      </c>
      <c r="S43" s="216">
        <f>Output_Detail!AM36</f>
        <v>161858.58161648177</v>
      </c>
      <c r="T43" s="216">
        <f>Output_Detail!AN36</f>
        <v>161858.58161648177</v>
      </c>
      <c r="U43" s="216">
        <f>Output_Detail!AO36</f>
        <v>161858.58161648177</v>
      </c>
      <c r="V43" s="217">
        <f>Output_Detail!AP36</f>
        <v>161858.58161648177</v>
      </c>
      <c r="W43" s="218">
        <f>Output_Detail!AZ36</f>
        <v>161858.58161648177</v>
      </c>
      <c r="X43" s="219">
        <f>Output_Detail!BJ36</f>
        <v>161858.58161648177</v>
      </c>
      <c r="Y43" s="215">
        <f>Output_Detail!BL36</f>
        <v>0</v>
      </c>
      <c r="Z43" s="216">
        <f>Output_Detail!BM36</f>
        <v>31266.537234269326</v>
      </c>
      <c r="AA43" s="216">
        <f>Output_Detail!BN36</f>
        <v>31109.718455782233</v>
      </c>
      <c r="AB43" s="216">
        <f>Output_Detail!BO36</f>
        <v>30952.899677295147</v>
      </c>
      <c r="AC43" s="216">
        <f>Output_Detail!BP36</f>
        <v>30796.080898808061</v>
      </c>
      <c r="AD43" s="216">
        <f>Output_Detail!BQ36</f>
        <v>30639.262120320971</v>
      </c>
      <c r="AE43" s="216">
        <f>Output_Detail!BR36</f>
        <v>30482.443341833885</v>
      </c>
      <c r="AF43" s="216">
        <f>Output_Detail!BS36</f>
        <v>30043.35076207004</v>
      </c>
      <c r="AG43" s="217">
        <f>Output_Detail!BT36</f>
        <v>29604.258182306192</v>
      </c>
      <c r="AH43" s="218">
        <f>Output_Detail!CD36</f>
        <v>23896.054645376214</v>
      </c>
      <c r="AI43" s="219">
        <f>Output_Detail!CN36</f>
        <v>17623.303505892713</v>
      </c>
    </row>
    <row r="44" spans="2:35">
      <c r="C44" s="135"/>
      <c r="D44" s="136"/>
      <c r="E44" s="136"/>
      <c r="F44" s="136"/>
      <c r="G44" s="136"/>
      <c r="H44" s="136"/>
      <c r="I44" s="136"/>
      <c r="J44" s="136"/>
      <c r="K44" s="137"/>
      <c r="L44" s="138"/>
      <c r="M44" s="145"/>
      <c r="N44" s="135"/>
      <c r="O44" s="136"/>
      <c r="P44" s="136"/>
      <c r="Q44" s="136"/>
      <c r="R44" s="136"/>
      <c r="S44" s="136"/>
      <c r="T44" s="136"/>
      <c r="U44" s="136"/>
      <c r="V44" s="137"/>
      <c r="W44" s="138"/>
      <c r="X44" s="145"/>
      <c r="Y44" s="135"/>
      <c r="Z44" s="136"/>
      <c r="AA44" s="136"/>
      <c r="AB44" s="136"/>
      <c r="AC44" s="136"/>
      <c r="AD44" s="136"/>
      <c r="AE44" s="136"/>
      <c r="AF44" s="136"/>
      <c r="AG44" s="137"/>
      <c r="AH44" s="138"/>
      <c r="AI44" s="145"/>
    </row>
    <row r="45" spans="2:35">
      <c r="B45" s="123" t="s">
        <v>53</v>
      </c>
      <c r="C45" s="135"/>
      <c r="D45" s="136"/>
      <c r="E45" s="136"/>
      <c r="F45" s="136"/>
      <c r="G45" s="136"/>
      <c r="H45" s="136"/>
      <c r="I45" s="136"/>
      <c r="J45" s="136"/>
      <c r="K45" s="137"/>
      <c r="L45" s="138"/>
      <c r="M45" s="145"/>
      <c r="N45" s="135"/>
      <c r="O45" s="136"/>
      <c r="P45" s="136"/>
      <c r="Q45" s="136"/>
      <c r="R45" s="136"/>
      <c r="S45" s="136"/>
      <c r="T45" s="136"/>
      <c r="U45" s="136"/>
      <c r="V45" s="137"/>
      <c r="W45" s="138"/>
      <c r="X45" s="145"/>
      <c r="Y45" s="135"/>
      <c r="Z45" s="136"/>
      <c r="AA45" s="136"/>
      <c r="AB45" s="136"/>
      <c r="AC45" s="136"/>
      <c r="AD45" s="136"/>
      <c r="AE45" s="136"/>
      <c r="AF45" s="136"/>
      <c r="AG45" s="137"/>
      <c r="AH45" s="138"/>
      <c r="AI45" s="145"/>
    </row>
    <row r="46" spans="2:35" s="225" customFormat="1">
      <c r="B46" s="226" t="s">
        <v>46</v>
      </c>
      <c r="C46" s="227">
        <f ca="1">Output_Detail!D39</f>
        <v>73089700</v>
      </c>
      <c r="D46" s="228">
        <f ca="1">Output_Detail!E39</f>
        <v>182100574.95871043</v>
      </c>
      <c r="E46" s="228">
        <f ca="1">Output_Detail!F39</f>
        <v>387278467.74775153</v>
      </c>
      <c r="F46" s="228">
        <f ca="1">Output_Detail!G39</f>
        <v>486855919.8357476</v>
      </c>
      <c r="G46" s="228">
        <f ca="1">Output_Detail!H39</f>
        <v>760495179.9258343</v>
      </c>
      <c r="H46" s="228">
        <f ca="1">Output_Detail!I39</f>
        <v>713358301.85482228</v>
      </c>
      <c r="I46" s="228">
        <f ca="1">Output_Detail!J39</f>
        <v>1030592220.9109205</v>
      </c>
      <c r="J46" s="228">
        <f ca="1">Output_Detail!K39</f>
        <v>1047150403.1802384</v>
      </c>
      <c r="K46" s="229">
        <f ca="1">Output_Detail!L39</f>
        <v>1166108560.2145004</v>
      </c>
      <c r="L46" s="230">
        <f ca="1">Output_Detail!V39</f>
        <v>1219512222.1153011</v>
      </c>
      <c r="M46" s="231">
        <f ca="1">Output_Detail!AF39</f>
        <v>1142759763.600296</v>
      </c>
      <c r="N46" s="227">
        <f ca="1">Output_Detail!AH39</f>
        <v>327450</v>
      </c>
      <c r="O46" s="228">
        <f ca="1">Output_Detail!AI39</f>
        <v>634476.06444085739</v>
      </c>
      <c r="P46" s="228">
        <f ca="1">Output_Detail!AJ39</f>
        <v>740905.16463960661</v>
      </c>
      <c r="Q46" s="228">
        <f ca="1">Output_Detail!AK39</f>
        <v>827038.20533598424</v>
      </c>
      <c r="R46" s="228">
        <f ca="1">Output_Detail!AL39</f>
        <v>1104149.4646044667</v>
      </c>
      <c r="S46" s="228">
        <f ca="1">Output_Detail!AM39</f>
        <v>1374555.6011181404</v>
      </c>
      <c r="T46" s="228">
        <f ca="1">Output_Detail!AN39</f>
        <v>1721235.4313370045</v>
      </c>
      <c r="U46" s="228">
        <f ca="1">Output_Detail!AO39</f>
        <v>1846933.7216772214</v>
      </c>
      <c r="V46" s="229">
        <f ca="1">Output_Detail!AP39</f>
        <v>1908639.2467820891</v>
      </c>
      <c r="W46" s="230">
        <f ca="1">Output_Detail!AZ39</f>
        <v>1928351.3284998196</v>
      </c>
      <c r="X46" s="231">
        <f ca="1">Output_Detail!BJ39</f>
        <v>1888538.5836336236</v>
      </c>
      <c r="Y46" s="227">
        <f ca="1">Output_Detail!BL39</f>
        <v>63112.58823943662</v>
      </c>
      <c r="Z46" s="228">
        <f ca="1">Output_Detail!BM39</f>
        <v>145851.4113947835</v>
      </c>
      <c r="AA46" s="228">
        <f ca="1">Output_Detail!BN39</f>
        <v>272928.17336385162</v>
      </c>
      <c r="AB46" s="228">
        <f ca="1">Output_Detail!BO39</f>
        <v>334906.72952393978</v>
      </c>
      <c r="AC46" s="228">
        <f ca="1">Output_Detail!BP39</f>
        <v>508893.30795152468</v>
      </c>
      <c r="AD46" s="228">
        <f ca="1">Output_Detail!BQ39</f>
        <v>494109.08124107751</v>
      </c>
      <c r="AE46" s="228">
        <f ca="1">Output_Detail!BR39</f>
        <v>693935.99200968409</v>
      </c>
      <c r="AF46" s="228">
        <f ca="1">Output_Detail!BS39</f>
        <v>698225.48938939092</v>
      </c>
      <c r="AG46" s="229">
        <f ca="1">Output_Detail!BT39</f>
        <v>754854.59924830508</v>
      </c>
      <c r="AH46" s="230">
        <f ca="1">Output_Detail!CD39</f>
        <v>594773.5238799908</v>
      </c>
      <c r="AI46" s="231">
        <f ca="1">Output_Detail!CN39</f>
        <v>365749.50503975945</v>
      </c>
    </row>
    <row r="47" spans="2:35" s="225" customFormat="1">
      <c r="B47" s="226" t="s">
        <v>47</v>
      </c>
      <c r="C47" s="227">
        <f ca="1">Output_Detail!D40</f>
        <v>73089700</v>
      </c>
      <c r="D47" s="228">
        <f ca="1">Output_Detail!E40</f>
        <v>171564495.38676965</v>
      </c>
      <c r="E47" s="228">
        <f ca="1">Output_Detail!F40</f>
        <v>335769855.95405585</v>
      </c>
      <c r="F47" s="228">
        <f ca="1">Output_Detail!G40</f>
        <v>425521593.12359762</v>
      </c>
      <c r="G47" s="228">
        <f ca="1">Output_Detail!H40</f>
        <v>672672240.26939154</v>
      </c>
      <c r="H47" s="228">
        <f ca="1">Output_Detail!I40</f>
        <v>636078851.88385761</v>
      </c>
      <c r="I47" s="228">
        <f ca="1">Output_Detail!J40</f>
        <v>923064258.48781633</v>
      </c>
      <c r="J47" s="228">
        <f ca="1">Output_Detail!K40</f>
        <v>938023831.09293818</v>
      </c>
      <c r="K47" s="229">
        <f ca="1">Output_Detail!L40</f>
        <v>1033245866.8959794</v>
      </c>
      <c r="L47" s="230">
        <f ca="1">Output_Detail!V40</f>
        <v>1080686853.9441919</v>
      </c>
      <c r="M47" s="231">
        <f ca="1">Output_Detail!AF40</f>
        <v>1012174378.1308093</v>
      </c>
      <c r="N47" s="227">
        <f ca="1">Output_Detail!AH40</f>
        <v>327450</v>
      </c>
      <c r="O47" s="228">
        <f ca="1">Output_Detail!AI40</f>
        <v>605391.84151499672</v>
      </c>
      <c r="P47" s="228">
        <f ca="1">Output_Detail!AJ40</f>
        <v>690567.82483087992</v>
      </c>
      <c r="Q47" s="228">
        <f ca="1">Output_Detail!AK40</f>
        <v>768352.76746541029</v>
      </c>
      <c r="R47" s="228">
        <f ca="1">Output_Detail!AL40</f>
        <v>1018978.1165846486</v>
      </c>
      <c r="S47" s="228">
        <f ca="1">Output_Detail!AM40</f>
        <v>1267049.8780163517</v>
      </c>
      <c r="T47" s="228">
        <f ca="1">Output_Detail!AN40</f>
        <v>1580865.8366582035</v>
      </c>
      <c r="U47" s="228">
        <f ca="1">Output_Detail!AO40</f>
        <v>1694692.1083993807</v>
      </c>
      <c r="V47" s="229">
        <f ca="1">Output_Detail!AP40</f>
        <v>1744085.3225115398</v>
      </c>
      <c r="W47" s="230">
        <f ca="1">Output_Detail!AZ40</f>
        <v>1761457.8138773809</v>
      </c>
      <c r="X47" s="231">
        <f ca="1">Output_Detail!BJ40</f>
        <v>1725919.2816598576</v>
      </c>
      <c r="Y47" s="227">
        <f ca="1">Output_Detail!BL40</f>
        <v>63112.58823943662</v>
      </c>
      <c r="Z47" s="228">
        <f ca="1">Output_Detail!BM40</f>
        <v>137858.75768527659</v>
      </c>
      <c r="AA47" s="228">
        <f ca="1">Output_Detail!BN40</f>
        <v>239448.26334565168</v>
      </c>
      <c r="AB47" s="228">
        <f ca="1">Output_Detail!BO40</f>
        <v>295377.0843427761</v>
      </c>
      <c r="AC47" s="228">
        <f ca="1">Output_Detail!BP40</f>
        <v>452602.39624800981</v>
      </c>
      <c r="AD47" s="228">
        <f ca="1">Output_Detail!BQ40</f>
        <v>443003.35767125001</v>
      </c>
      <c r="AE47" s="228">
        <f ca="1">Output_Detail!BR40</f>
        <v>623827.64080220985</v>
      </c>
      <c r="AF47" s="228">
        <f ca="1">Output_Detail!BS40</f>
        <v>627815.0041866455</v>
      </c>
      <c r="AG47" s="229">
        <f ca="1">Output_Detail!BT40</f>
        <v>671944.12713284523</v>
      </c>
      <c r="AH47" s="230">
        <f ca="1">Output_Detail!CD40</f>
        <v>530144.90354385518</v>
      </c>
      <c r="AI47" s="231">
        <f ca="1">Output_Detail!CN40</f>
        <v>327066.07568350469</v>
      </c>
    </row>
    <row r="48" spans="2:35" s="225" customFormat="1">
      <c r="B48" s="226" t="s">
        <v>48</v>
      </c>
      <c r="C48" s="227">
        <f ca="1">Output_Detail!D41</f>
        <v>73089700</v>
      </c>
      <c r="D48" s="228">
        <f ca="1">Output_Detail!E41</f>
        <v>171564495.38676965</v>
      </c>
      <c r="E48" s="228">
        <f ca="1">Output_Detail!F41</f>
        <v>335769855.95405585</v>
      </c>
      <c r="F48" s="228">
        <f ca="1">Output_Detail!G41</f>
        <v>425521593.12359762</v>
      </c>
      <c r="G48" s="228">
        <f ca="1">Output_Detail!H41</f>
        <v>672672240.26939154</v>
      </c>
      <c r="H48" s="228">
        <f ca="1">Output_Detail!I41</f>
        <v>636078851.88385761</v>
      </c>
      <c r="I48" s="228">
        <f ca="1">Output_Detail!J41</f>
        <v>923064258.48781633</v>
      </c>
      <c r="J48" s="228">
        <f ca="1">Output_Detail!K41</f>
        <v>938023831.09293818</v>
      </c>
      <c r="K48" s="229">
        <f ca="1">Output_Detail!L41</f>
        <v>1033245866.8959794</v>
      </c>
      <c r="L48" s="230">
        <f ca="1">Output_Detail!V41</f>
        <v>1080686853.9441919</v>
      </c>
      <c r="M48" s="231">
        <f ca="1">Output_Detail!AF41</f>
        <v>1012174378.1308093</v>
      </c>
      <c r="N48" s="227">
        <f ca="1">Output_Detail!AH41</f>
        <v>327450</v>
      </c>
      <c r="O48" s="228">
        <f ca="1">Output_Detail!AI41</f>
        <v>605391.84151499672</v>
      </c>
      <c r="P48" s="228">
        <f ca="1">Output_Detail!AJ41</f>
        <v>690567.82483087992</v>
      </c>
      <c r="Q48" s="228">
        <f ca="1">Output_Detail!AK41</f>
        <v>768352.76746541029</v>
      </c>
      <c r="R48" s="228">
        <f ca="1">Output_Detail!AL41</f>
        <v>1018978.1165846486</v>
      </c>
      <c r="S48" s="228">
        <f ca="1">Output_Detail!AM41</f>
        <v>1267049.8780163517</v>
      </c>
      <c r="T48" s="228">
        <f ca="1">Output_Detail!AN41</f>
        <v>1580865.8366582035</v>
      </c>
      <c r="U48" s="228">
        <f ca="1">Output_Detail!AO41</f>
        <v>1694692.1083993807</v>
      </c>
      <c r="V48" s="229">
        <f ca="1">Output_Detail!AP41</f>
        <v>1744085.3225115398</v>
      </c>
      <c r="W48" s="230">
        <f ca="1">Output_Detail!AZ41</f>
        <v>1761457.8138773809</v>
      </c>
      <c r="X48" s="231">
        <f ca="1">Output_Detail!BJ41</f>
        <v>1725919.2816598576</v>
      </c>
      <c r="Y48" s="227">
        <f ca="1">Output_Detail!BL41</f>
        <v>63112.58823943662</v>
      </c>
      <c r="Z48" s="228">
        <f ca="1">Output_Detail!BM41</f>
        <v>137858.75768527659</v>
      </c>
      <c r="AA48" s="228">
        <f ca="1">Output_Detail!BN41</f>
        <v>239448.26334565168</v>
      </c>
      <c r="AB48" s="228">
        <f ca="1">Output_Detail!BO41</f>
        <v>295377.0843427761</v>
      </c>
      <c r="AC48" s="228">
        <f ca="1">Output_Detail!BP41</f>
        <v>452602.39624800981</v>
      </c>
      <c r="AD48" s="228">
        <f ca="1">Output_Detail!BQ41</f>
        <v>443003.35767125001</v>
      </c>
      <c r="AE48" s="228">
        <f ca="1">Output_Detail!BR41</f>
        <v>623827.64080220985</v>
      </c>
      <c r="AF48" s="228">
        <f ca="1">Output_Detail!BS41</f>
        <v>627815.0041866455</v>
      </c>
      <c r="AG48" s="229">
        <f ca="1">Output_Detail!BT41</f>
        <v>671944.12713284523</v>
      </c>
      <c r="AH48" s="230">
        <f ca="1">Output_Detail!CD41</f>
        <v>530144.90354385518</v>
      </c>
      <c r="AI48" s="231">
        <f ca="1">Output_Detail!CN41</f>
        <v>327066.07568350469</v>
      </c>
    </row>
    <row r="49" spans="2:35" s="11" customFormat="1" ht="17.100000000000001" thickBot="1">
      <c r="B49" s="207" t="s">
        <v>49</v>
      </c>
      <c r="C49" s="220">
        <f ca="1">Output_Detail!D42</f>
        <v>29235880</v>
      </c>
      <c r="D49" s="221">
        <f ca="1">Output_Detail!E42</f>
        <v>88437915.971266136</v>
      </c>
      <c r="E49" s="221">
        <f ca="1">Output_Detail!F42</f>
        <v>180392917.88894638</v>
      </c>
      <c r="F49" s="221">
        <f ca="1">Output_Detail!G42</f>
        <v>204023769.29877225</v>
      </c>
      <c r="G49" s="221">
        <f ca="1">Output_Detail!H42</f>
        <v>278816555.14675224</v>
      </c>
      <c r="H49" s="221">
        <f ca="1">Output_Detail!I42</f>
        <v>255691420.61529741</v>
      </c>
      <c r="I49" s="221">
        <f ca="1">Output_Detail!J42</f>
        <v>328560131.96423209</v>
      </c>
      <c r="J49" s="221">
        <f ca="1">Output_Detail!K42</f>
        <v>318556292.75918174</v>
      </c>
      <c r="K49" s="222">
        <f ca="1">Output_Detail!L42</f>
        <v>371880632.80888474</v>
      </c>
      <c r="L49" s="223">
        <f ca="1">Output_Detail!V42</f>
        <v>394123189.11717725</v>
      </c>
      <c r="M49" s="224">
        <f ca="1">Output_Detail!AF42</f>
        <v>355756202.66168284</v>
      </c>
      <c r="N49" s="220">
        <f ca="1">Output_Detail!AH42</f>
        <v>130980</v>
      </c>
      <c r="O49" s="221">
        <f ca="1">Output_Detail!AI42</f>
        <v>304611.71809467394</v>
      </c>
      <c r="P49" s="221">
        <f ca="1">Output_Detail!AJ42</f>
        <v>352310.26875156851</v>
      </c>
      <c r="Q49" s="221">
        <f ca="1">Output_Detail!AK42</f>
        <v>372375.28986361931</v>
      </c>
      <c r="R49" s="221">
        <f ca="1">Output_Detail!AL42</f>
        <v>441777.59588804905</v>
      </c>
      <c r="S49" s="221">
        <f ca="1">Output_Detail!AM42</f>
        <v>496545.54995279619</v>
      </c>
      <c r="T49" s="221">
        <f ca="1">Output_Detail!AN42</f>
        <v>575581.72578901076</v>
      </c>
      <c r="U49" s="221">
        <f ca="1">Output_Detail!AO42</f>
        <v>596909.19687974069</v>
      </c>
      <c r="V49" s="222">
        <f ca="1">Output_Detail!AP42</f>
        <v>624569.3967825498</v>
      </c>
      <c r="W49" s="223">
        <f ca="1">Output_Detail!AZ42</f>
        <v>634297.99194742087</v>
      </c>
      <c r="X49" s="224">
        <f ca="1">Output_Detail!BJ42</f>
        <v>614396.41390560777</v>
      </c>
      <c r="Y49" s="220">
        <f ca="1">Output_Detail!BL42</f>
        <v>25245.035295774647</v>
      </c>
      <c r="Z49" s="221">
        <f ca="1">Output_Detail!BM42</f>
        <v>70627.186178986711</v>
      </c>
      <c r="AA49" s="221">
        <f ca="1">Output_Detail!BN42</f>
        <v>127550.12134092102</v>
      </c>
      <c r="AB49" s="221">
        <f ca="1">Output_Detail!BO42</f>
        <v>141856.25305067241</v>
      </c>
      <c r="AC49" s="221">
        <f ca="1">Output_Detail!BP42</f>
        <v>188735.68946490553</v>
      </c>
      <c r="AD49" s="221">
        <f ca="1">Output_Detail!BQ42</f>
        <v>177330.93219103955</v>
      </c>
      <c r="AE49" s="221">
        <f ca="1">Output_Detail!BR42</f>
        <v>222801.84917525103</v>
      </c>
      <c r="AF49" s="221">
        <f ca="1">Output_Detail!BS42</f>
        <v>214459.30929987913</v>
      </c>
      <c r="AG49" s="222">
        <f ca="1">Output_Detail!BT42</f>
        <v>241658.28636053327</v>
      </c>
      <c r="AH49" s="223">
        <f ca="1">Output_Detail!CD42</f>
        <v>192868.35769269866</v>
      </c>
      <c r="AI49" s="224">
        <f ca="1">Output_Detail!CN42</f>
        <v>115411.11097705949</v>
      </c>
    </row>
    <row r="51" spans="2:35" ht="21" thickBot="1">
      <c r="B51" s="122" t="s">
        <v>54</v>
      </c>
      <c r="C51" s="3"/>
      <c r="D51" s="3"/>
      <c r="E51" s="3"/>
      <c r="F51" s="3"/>
      <c r="G51" s="3"/>
      <c r="H51" s="3"/>
      <c r="I51" s="3"/>
      <c r="J51" s="3"/>
    </row>
    <row r="52" spans="2:35" ht="18" thickTop="1" thickBot="1">
      <c r="B52" s="123" t="s">
        <v>39</v>
      </c>
    </row>
    <row r="53" spans="2:35">
      <c r="B53" s="96" t="s">
        <v>40</v>
      </c>
      <c r="C53" s="308" t="s">
        <v>41</v>
      </c>
      <c r="D53" s="309"/>
      <c r="E53" s="309"/>
      <c r="F53" s="309"/>
      <c r="G53" s="309"/>
      <c r="H53" s="309"/>
      <c r="I53" s="309"/>
      <c r="J53" s="309"/>
      <c r="K53" s="309"/>
      <c r="L53" s="309"/>
      <c r="M53" s="310"/>
      <c r="N53" s="308" t="s">
        <v>42</v>
      </c>
      <c r="O53" s="309"/>
      <c r="P53" s="309"/>
      <c r="Q53" s="309"/>
      <c r="R53" s="309"/>
      <c r="S53" s="309"/>
      <c r="T53" s="309"/>
      <c r="U53" s="309"/>
      <c r="V53" s="309"/>
      <c r="W53" s="309"/>
      <c r="X53" s="310"/>
      <c r="Y53" s="308" t="s">
        <v>43</v>
      </c>
      <c r="Z53" s="309"/>
      <c r="AA53" s="309"/>
      <c r="AB53" s="309"/>
      <c r="AC53" s="309"/>
      <c r="AD53" s="309"/>
      <c r="AE53" s="309"/>
      <c r="AF53" s="309"/>
      <c r="AG53" s="309"/>
      <c r="AH53" s="309"/>
      <c r="AI53" s="310"/>
    </row>
    <row r="54" spans="2:35">
      <c r="B54" s="124" t="s">
        <v>44</v>
      </c>
      <c r="C54" s="139">
        <v>2022</v>
      </c>
      <c r="D54" s="140">
        <v>2023</v>
      </c>
      <c r="E54" s="140">
        <v>2024</v>
      </c>
      <c r="F54" s="140">
        <v>2025</v>
      </c>
      <c r="G54" s="140">
        <v>2026</v>
      </c>
      <c r="H54" s="140">
        <v>2027</v>
      </c>
      <c r="I54" s="140">
        <v>2028</v>
      </c>
      <c r="J54" s="140">
        <v>2029</v>
      </c>
      <c r="K54" s="141">
        <v>2030</v>
      </c>
      <c r="L54" s="142">
        <v>2040</v>
      </c>
      <c r="M54" s="143">
        <v>2050</v>
      </c>
      <c r="N54" s="139">
        <v>2022</v>
      </c>
      <c r="O54" s="140">
        <v>2023</v>
      </c>
      <c r="P54" s="140">
        <v>2024</v>
      </c>
      <c r="Q54" s="140">
        <v>2025</v>
      </c>
      <c r="R54" s="140">
        <v>2026</v>
      </c>
      <c r="S54" s="140">
        <v>2027</v>
      </c>
      <c r="T54" s="140">
        <v>2028</v>
      </c>
      <c r="U54" s="140">
        <v>2029</v>
      </c>
      <c r="V54" s="141">
        <v>2030</v>
      </c>
      <c r="W54" s="142">
        <v>2040</v>
      </c>
      <c r="X54" s="143">
        <v>2050</v>
      </c>
      <c r="Y54" s="139">
        <v>2022</v>
      </c>
      <c r="Z54" s="140">
        <v>2023</v>
      </c>
      <c r="AA54" s="140">
        <v>2024</v>
      </c>
      <c r="AB54" s="140">
        <v>2025</v>
      </c>
      <c r="AC54" s="140">
        <v>2026</v>
      </c>
      <c r="AD54" s="140">
        <v>2027</v>
      </c>
      <c r="AE54" s="140">
        <v>2028</v>
      </c>
      <c r="AF54" s="140">
        <v>2029</v>
      </c>
      <c r="AG54" s="141">
        <v>2030</v>
      </c>
      <c r="AH54" s="142">
        <v>2040</v>
      </c>
      <c r="AI54" s="143">
        <v>2050</v>
      </c>
    </row>
    <row r="55" spans="2:35">
      <c r="B55" s="123" t="s">
        <v>45</v>
      </c>
      <c r="C55" s="131"/>
      <c r="D55" s="132"/>
      <c r="E55" s="132"/>
      <c r="F55" s="132"/>
      <c r="G55" s="132"/>
      <c r="H55" s="132"/>
      <c r="I55" s="132"/>
      <c r="J55" s="132"/>
      <c r="K55" s="133"/>
      <c r="L55" s="134"/>
      <c r="M55" s="144"/>
      <c r="N55" s="131"/>
      <c r="O55" s="132"/>
      <c r="P55" s="132"/>
      <c r="Q55" s="132"/>
      <c r="R55" s="132"/>
      <c r="S55" s="132"/>
      <c r="T55" s="132"/>
      <c r="U55" s="132"/>
      <c r="V55" s="133"/>
      <c r="W55" s="134"/>
      <c r="X55" s="144"/>
      <c r="Y55" s="131"/>
      <c r="Z55" s="132"/>
      <c r="AA55" s="132"/>
      <c r="AB55" s="132"/>
      <c r="AC55" s="132"/>
      <c r="AD55" s="132"/>
      <c r="AE55" s="132"/>
      <c r="AF55" s="132"/>
      <c r="AG55" s="133"/>
      <c r="AH55" s="134"/>
      <c r="AI55" s="144"/>
    </row>
    <row r="56" spans="2:35" s="225" customFormat="1">
      <c r="B56" s="226" t="s">
        <v>46</v>
      </c>
      <c r="C56" s="227">
        <f>Output_Detail!D49</f>
        <v>0</v>
      </c>
      <c r="D56" s="228">
        <f>Output_Detail!E49</f>
        <v>0</v>
      </c>
      <c r="E56" s="228">
        <f ca="1">Output_Detail!F49</f>
        <v>204547429.42850801</v>
      </c>
      <c r="F56" s="228">
        <f ca="1">Output_Detail!G49</f>
        <v>413185807.44558632</v>
      </c>
      <c r="G56" s="228">
        <f ca="1">Output_Detail!H49</f>
        <v>625996953.0230062</v>
      </c>
      <c r="H56" s="228">
        <f ca="1">Output_Detail!I49</f>
        <v>781045073.37226927</v>
      </c>
      <c r="I56" s="228">
        <f ca="1">Output_Detail!J49</f>
        <v>939194156.12851763</v>
      </c>
      <c r="J56" s="228">
        <f ca="1">Output_Detail!K49</f>
        <v>1100506220.5398908</v>
      </c>
      <c r="K56" s="229">
        <f ca="1">Output_Detail!L49</f>
        <v>1380221340.229212</v>
      </c>
      <c r="L56" s="230">
        <f ca="1">Output_Detail!V49</f>
        <v>4051325240.9462814</v>
      </c>
      <c r="M56" s="231">
        <f ca="1">Output_Detail!AF49</f>
        <v>6863565992.5403652</v>
      </c>
      <c r="N56" s="227">
        <f>Output_Detail!AH49</f>
        <v>0</v>
      </c>
      <c r="O56" s="228">
        <f>Output_Detail!AI49</f>
        <v>0</v>
      </c>
      <c r="P56" s="228">
        <f ca="1">Output_Detail!AJ49</f>
        <v>106102.06862991047</v>
      </c>
      <c r="Q56" s="228">
        <f ca="1">Output_Detail!AK49</f>
        <v>214326.17863241912</v>
      </c>
      <c r="R56" s="228">
        <f ca="1">Output_Detail!AL49</f>
        <v>324714.77083497797</v>
      </c>
      <c r="S56" s="228">
        <f ca="1">Output_Detail!AM49</f>
        <v>405140.7451539851</v>
      </c>
      <c r="T56" s="228">
        <f ca="1">Output_Detail!AN49</f>
        <v>487175.23895937239</v>
      </c>
      <c r="U56" s="228">
        <f ca="1">Output_Detail!AO49</f>
        <v>570850.42264086741</v>
      </c>
      <c r="V56" s="229">
        <f ca="1">Output_Detail!AP49</f>
        <v>715943.19114457979</v>
      </c>
      <c r="W56" s="230">
        <f ca="1">Output_Detail!AZ49</f>
        <v>2101488.0996449292</v>
      </c>
      <c r="X56" s="231">
        <f ca="1">Output_Detail!BJ49</f>
        <v>3560242.9814008754</v>
      </c>
      <c r="Y56" s="227">
        <f>Output_Detail!BL49</f>
        <v>0</v>
      </c>
      <c r="Z56" s="228">
        <f>Output_Detail!BM49</f>
        <v>0</v>
      </c>
      <c r="AA56" s="228">
        <f ca="1">Output_Detail!BN49</f>
        <v>127466.14431972163</v>
      </c>
      <c r="AB56" s="228">
        <f ca="1">Output_Detail!BO49</f>
        <v>255706.65840934616</v>
      </c>
      <c r="AC56" s="228">
        <f ca="1">Output_Detail!BP49</f>
        <v>384719.1043951743</v>
      </c>
      <c r="AD56" s="228">
        <f ca="1">Output_Detail!BQ49</f>
        <v>476651.87297324312</v>
      </c>
      <c r="AE56" s="228">
        <f ca="1">Output_Detail!BR49</f>
        <v>569131.65515479248</v>
      </c>
      <c r="AF56" s="228">
        <f ca="1">Output_Detail!BS49</f>
        <v>653646.25565581839</v>
      </c>
      <c r="AG56" s="229">
        <f ca="1">Output_Detail!BT49</f>
        <v>803181.66437289293</v>
      </c>
      <c r="AH56" s="230">
        <f ca="1">Output_Detail!CD49</f>
        <v>1724066.4377863074</v>
      </c>
      <c r="AI56" s="231">
        <f ca="1">Output_Detail!CN49</f>
        <v>1741459.519224487</v>
      </c>
    </row>
    <row r="57" spans="2:35" s="225" customFormat="1">
      <c r="B57" s="226" t="s">
        <v>47</v>
      </c>
      <c r="C57" s="227">
        <f>Output_Detail!D50</f>
        <v>0</v>
      </c>
      <c r="D57" s="228">
        <f>Output_Detail!E50</f>
        <v>0</v>
      </c>
      <c r="E57" s="228">
        <f ca="1">Output_Detail!F50</f>
        <v>163637943.54280642</v>
      </c>
      <c r="F57" s="228">
        <f ca="1">Output_Detail!G50</f>
        <v>330548645.95646906</v>
      </c>
      <c r="G57" s="228">
        <f ca="1">Output_Detail!H50</f>
        <v>500797562.418405</v>
      </c>
      <c r="H57" s="228">
        <f ca="1">Output_Detail!I50</f>
        <v>624836058.69781542</v>
      </c>
      <c r="I57" s="228">
        <f ca="1">Output_Detail!J50</f>
        <v>751355324.90281415</v>
      </c>
      <c r="J57" s="228">
        <f ca="1">Output_Detail!K50</f>
        <v>880404976.43191266</v>
      </c>
      <c r="K57" s="229">
        <f ca="1">Output_Detail!L50</f>
        <v>1104177072.1833696</v>
      </c>
      <c r="L57" s="230">
        <f ca="1">Output_Detail!V50</f>
        <v>3241060192.7570252</v>
      </c>
      <c r="M57" s="231">
        <f ca="1">Output_Detail!AF50</f>
        <v>5490852794.0322924</v>
      </c>
      <c r="N57" s="227">
        <f>Output_Detail!AH50</f>
        <v>0</v>
      </c>
      <c r="O57" s="228">
        <f>Output_Detail!AI50</f>
        <v>0</v>
      </c>
      <c r="P57" s="228">
        <f ca="1">Output_Detail!AJ50</f>
        <v>84881.654903928385</v>
      </c>
      <c r="Q57" s="228">
        <f ca="1">Output_Detail!AK50</f>
        <v>171460.94290593531</v>
      </c>
      <c r="R57" s="228">
        <f ca="1">Output_Detail!AL50</f>
        <v>259771.81666798238</v>
      </c>
      <c r="S57" s="228">
        <f ca="1">Output_Detail!AM50</f>
        <v>324112.59612318809</v>
      </c>
      <c r="T57" s="228">
        <f ca="1">Output_Detail!AN50</f>
        <v>389740.19116749795</v>
      </c>
      <c r="U57" s="228">
        <f ca="1">Output_Detail!AO50</f>
        <v>456680.33811269398</v>
      </c>
      <c r="V57" s="229">
        <f ca="1">Output_Detail!AP50</f>
        <v>572754.55291566381</v>
      </c>
      <c r="W57" s="230">
        <f ca="1">Output_Detail!AZ50</f>
        <v>1681190.4797159433</v>
      </c>
      <c r="X57" s="231">
        <f ca="1">Output_Detail!BJ50</f>
        <v>2848194.3851207006</v>
      </c>
      <c r="Y57" s="227">
        <f>Output_Detail!BL50</f>
        <v>0</v>
      </c>
      <c r="Z57" s="228">
        <f>Output_Detail!BM50</f>
        <v>0</v>
      </c>
      <c r="AA57" s="228">
        <f ca="1">Output_Detail!BN50</f>
        <v>101972.9154557773</v>
      </c>
      <c r="AB57" s="228">
        <f ca="1">Output_Detail!BO50</f>
        <v>204565.32672747693</v>
      </c>
      <c r="AC57" s="228">
        <f ca="1">Output_Detail!BP50</f>
        <v>307775.28351613949</v>
      </c>
      <c r="AD57" s="228">
        <f ca="1">Output_Detail!BQ50</f>
        <v>381321.49837859452</v>
      </c>
      <c r="AE57" s="228">
        <f ca="1">Output_Detail!BR50</f>
        <v>455305.32412383403</v>
      </c>
      <c r="AF57" s="228">
        <f ca="1">Output_Detail!BS50</f>
        <v>522917.00452465471</v>
      </c>
      <c r="AG57" s="229">
        <f ca="1">Output_Detail!BT50</f>
        <v>642545.33149831439</v>
      </c>
      <c r="AH57" s="230">
        <f ca="1">Output_Detail!CD50</f>
        <v>1379253.1502290459</v>
      </c>
      <c r="AI57" s="231">
        <f ca="1">Output_Detail!CN50</f>
        <v>1393167.6153795896</v>
      </c>
    </row>
    <row r="58" spans="2:35" s="225" customFormat="1">
      <c r="B58" s="226" t="s">
        <v>48</v>
      </c>
      <c r="C58" s="227">
        <f>Output_Detail!D51</f>
        <v>0</v>
      </c>
      <c r="D58" s="228">
        <f>Output_Detail!E51</f>
        <v>0</v>
      </c>
      <c r="E58" s="228">
        <f ca="1">Output_Detail!F51</f>
        <v>163637943.54280642</v>
      </c>
      <c r="F58" s="228">
        <f ca="1">Output_Detail!G51</f>
        <v>330548645.95646906</v>
      </c>
      <c r="G58" s="228">
        <f ca="1">Output_Detail!H51</f>
        <v>500797562.418405</v>
      </c>
      <c r="H58" s="228">
        <f ca="1">Output_Detail!I51</f>
        <v>624836058.69781542</v>
      </c>
      <c r="I58" s="228">
        <f ca="1">Output_Detail!J51</f>
        <v>751355324.90281415</v>
      </c>
      <c r="J58" s="228">
        <f ca="1">Output_Detail!K51</f>
        <v>880404976.43191266</v>
      </c>
      <c r="K58" s="229">
        <f ca="1">Output_Detail!L51</f>
        <v>1104177072.1833696</v>
      </c>
      <c r="L58" s="230">
        <f ca="1">Output_Detail!V51</f>
        <v>3241060192.7570252</v>
      </c>
      <c r="M58" s="231">
        <f ca="1">Output_Detail!AF51</f>
        <v>5490852794.0322924</v>
      </c>
      <c r="N58" s="227">
        <f>Output_Detail!AH51</f>
        <v>0</v>
      </c>
      <c r="O58" s="228">
        <f>Output_Detail!AI51</f>
        <v>0</v>
      </c>
      <c r="P58" s="228">
        <f ca="1">Output_Detail!AJ51</f>
        <v>84881.654903928385</v>
      </c>
      <c r="Q58" s="228">
        <f ca="1">Output_Detail!AK51</f>
        <v>171460.94290593531</v>
      </c>
      <c r="R58" s="228">
        <f ca="1">Output_Detail!AL51</f>
        <v>259771.81666798238</v>
      </c>
      <c r="S58" s="228">
        <f ca="1">Output_Detail!AM51</f>
        <v>324112.59612318809</v>
      </c>
      <c r="T58" s="228">
        <f ca="1">Output_Detail!AN51</f>
        <v>389740.19116749795</v>
      </c>
      <c r="U58" s="228">
        <f ca="1">Output_Detail!AO51</f>
        <v>456680.33811269398</v>
      </c>
      <c r="V58" s="229">
        <f ca="1">Output_Detail!AP51</f>
        <v>572754.55291566381</v>
      </c>
      <c r="W58" s="230">
        <f ca="1">Output_Detail!AZ51</f>
        <v>1681190.4797159433</v>
      </c>
      <c r="X58" s="231">
        <f ca="1">Output_Detail!BJ51</f>
        <v>2848194.3851207006</v>
      </c>
      <c r="Y58" s="227">
        <f>Output_Detail!BL51</f>
        <v>0</v>
      </c>
      <c r="Z58" s="228">
        <f>Output_Detail!BM51</f>
        <v>0</v>
      </c>
      <c r="AA58" s="228">
        <f ca="1">Output_Detail!BN51</f>
        <v>101972.9154557773</v>
      </c>
      <c r="AB58" s="228">
        <f ca="1">Output_Detail!BO51</f>
        <v>204565.32672747693</v>
      </c>
      <c r="AC58" s="228">
        <f ca="1">Output_Detail!BP51</f>
        <v>307775.28351613949</v>
      </c>
      <c r="AD58" s="228">
        <f ca="1">Output_Detail!BQ51</f>
        <v>381321.49837859452</v>
      </c>
      <c r="AE58" s="228">
        <f ca="1">Output_Detail!BR51</f>
        <v>455305.32412383403</v>
      </c>
      <c r="AF58" s="228">
        <f ca="1">Output_Detail!BS51</f>
        <v>522917.00452465471</v>
      </c>
      <c r="AG58" s="229">
        <f ca="1">Output_Detail!BT51</f>
        <v>642545.33149831439</v>
      </c>
      <c r="AH58" s="230">
        <f ca="1">Output_Detail!CD51</f>
        <v>1379253.1502290459</v>
      </c>
      <c r="AI58" s="231">
        <f ca="1">Output_Detail!CN51</f>
        <v>1393167.6153795896</v>
      </c>
    </row>
    <row r="59" spans="2:35" s="11" customFormat="1">
      <c r="B59" s="207" t="s">
        <v>49</v>
      </c>
      <c r="C59" s="215">
        <f>Output_Detail!D52</f>
        <v>0</v>
      </c>
      <c r="D59" s="216">
        <f>Output_Detail!E52</f>
        <v>0</v>
      </c>
      <c r="E59" s="216">
        <f ca="1">Output_Detail!F52</f>
        <v>91637248.383971602</v>
      </c>
      <c r="F59" s="216">
        <f ca="1">Output_Detail!G52</f>
        <v>185107241.7356227</v>
      </c>
      <c r="G59" s="216">
        <f ca="1">Output_Detail!H52</f>
        <v>280446634.95430684</v>
      </c>
      <c r="H59" s="216">
        <f ca="1">Output_Detail!I52</f>
        <v>349908192.87077665</v>
      </c>
      <c r="I59" s="216">
        <f ca="1">Output_Detail!J52</f>
        <v>420758981.94557595</v>
      </c>
      <c r="J59" s="216">
        <f ca="1">Output_Detail!K52</f>
        <v>493026786.80187112</v>
      </c>
      <c r="K59" s="217">
        <f ca="1">Output_Detail!L52</f>
        <v>618339160.42268705</v>
      </c>
      <c r="L59" s="218">
        <f ca="1">Output_Detail!V52</f>
        <v>1814993707.9439342</v>
      </c>
      <c r="M59" s="219">
        <f ca="1">Output_Detail!AF52</f>
        <v>3074877564.6580839</v>
      </c>
      <c r="N59" s="215">
        <f>Output_Detail!AH52</f>
        <v>0</v>
      </c>
      <c r="O59" s="216">
        <f>Output_Detail!AI52</f>
        <v>0</v>
      </c>
      <c r="P59" s="216">
        <f ca="1">Output_Detail!AJ52</f>
        <v>47533.7267461999</v>
      </c>
      <c r="Q59" s="216">
        <f ca="1">Output_Detail!AK52</f>
        <v>96018.128027323779</v>
      </c>
      <c r="R59" s="216">
        <f ca="1">Output_Detail!AL52</f>
        <v>145472.21733407016</v>
      </c>
      <c r="S59" s="216">
        <f ca="1">Output_Detail!AM52</f>
        <v>181503.05382898534</v>
      </c>
      <c r="T59" s="216">
        <f ca="1">Output_Detail!AN52</f>
        <v>218254.50705379888</v>
      </c>
      <c r="U59" s="216">
        <f ca="1">Output_Detail!AO52</f>
        <v>255740.98934310864</v>
      </c>
      <c r="V59" s="217">
        <f ca="1">Output_Detail!AP52</f>
        <v>320742.54963277176</v>
      </c>
      <c r="W59" s="218">
        <f ca="1">Output_Detail!AZ52</f>
        <v>941466.66864092834</v>
      </c>
      <c r="X59" s="219">
        <f ca="1">Output_Detail!BJ52</f>
        <v>1594988.8556675925</v>
      </c>
      <c r="Y59" s="215">
        <f>Output_Detail!BL52</f>
        <v>0</v>
      </c>
      <c r="Z59" s="216">
        <f>Output_Detail!BM52</f>
        <v>0</v>
      </c>
      <c r="AA59" s="216">
        <f ca="1">Output_Detail!BN52</f>
        <v>57104.832655235288</v>
      </c>
      <c r="AB59" s="216">
        <f ca="1">Output_Detail!BO52</f>
        <v>114556.58296738709</v>
      </c>
      <c r="AC59" s="216">
        <f ca="1">Output_Detail!BP52</f>
        <v>172354.15876903813</v>
      </c>
      <c r="AD59" s="216">
        <f ca="1">Output_Detail!BQ52</f>
        <v>213540.03909201291</v>
      </c>
      <c r="AE59" s="216">
        <f ca="1">Output_Detail!BR52</f>
        <v>254970.98150934707</v>
      </c>
      <c r="AF59" s="216">
        <f ca="1">Output_Detail!BS52</f>
        <v>292833.52253380662</v>
      </c>
      <c r="AG59" s="217">
        <f ca="1">Output_Detail!BT52</f>
        <v>359825.3856390561</v>
      </c>
      <c r="AH59" s="218">
        <f ca="1">Output_Detail!CD52</f>
        <v>772381.7641282659</v>
      </c>
      <c r="AI59" s="219">
        <f ca="1">Output_Detail!CN52</f>
        <v>780173.86461257027</v>
      </c>
    </row>
    <row r="60" spans="2:35">
      <c r="C60" s="135"/>
      <c r="D60" s="136"/>
      <c r="E60" s="136"/>
      <c r="F60" s="136"/>
      <c r="G60" s="136"/>
      <c r="H60" s="136"/>
      <c r="I60" s="136"/>
      <c r="J60" s="136"/>
      <c r="K60" s="137"/>
      <c r="L60" s="138"/>
      <c r="M60" s="145"/>
      <c r="N60" s="135"/>
      <c r="O60" s="136"/>
      <c r="P60" s="136"/>
      <c r="Q60" s="136"/>
      <c r="R60" s="136"/>
      <c r="S60" s="136"/>
      <c r="T60" s="136"/>
      <c r="U60" s="136"/>
      <c r="V60" s="137"/>
      <c r="W60" s="138"/>
      <c r="X60" s="145"/>
      <c r="Y60" s="135"/>
      <c r="Z60" s="136"/>
      <c r="AA60" s="136"/>
      <c r="AB60" s="136"/>
      <c r="AC60" s="136"/>
      <c r="AD60" s="136"/>
      <c r="AE60" s="136"/>
      <c r="AF60" s="136"/>
      <c r="AG60" s="137"/>
      <c r="AH60" s="138"/>
      <c r="AI60" s="145"/>
    </row>
    <row r="61" spans="2:35">
      <c r="B61" s="123" t="s">
        <v>50</v>
      </c>
      <c r="C61" s="135"/>
      <c r="D61" s="136"/>
      <c r="E61" s="136"/>
      <c r="F61" s="136"/>
      <c r="G61" s="136"/>
      <c r="H61" s="136"/>
      <c r="I61" s="136"/>
      <c r="J61" s="136"/>
      <c r="K61" s="137"/>
      <c r="L61" s="138"/>
      <c r="M61" s="145"/>
      <c r="N61" s="135"/>
      <c r="O61" s="136"/>
      <c r="P61" s="136"/>
      <c r="Q61" s="136"/>
      <c r="R61" s="136"/>
      <c r="S61" s="136"/>
      <c r="T61" s="136"/>
      <c r="U61" s="136"/>
      <c r="V61" s="137"/>
      <c r="W61" s="138"/>
      <c r="X61" s="145"/>
      <c r="Y61" s="135"/>
      <c r="Z61" s="136"/>
      <c r="AA61" s="136"/>
      <c r="AB61" s="136"/>
      <c r="AC61" s="136"/>
      <c r="AD61" s="136"/>
      <c r="AE61" s="136"/>
      <c r="AF61" s="136"/>
      <c r="AG61" s="137"/>
      <c r="AH61" s="138"/>
      <c r="AI61" s="145"/>
    </row>
    <row r="62" spans="2:35" s="225" customFormat="1">
      <c r="B62" s="226" t="s">
        <v>46</v>
      </c>
      <c r="C62" s="227">
        <f>Output_Detail!D55</f>
        <v>0</v>
      </c>
      <c r="D62" s="228">
        <f ca="1">Output_Detail!E55</f>
        <v>45033097.180932663</v>
      </c>
      <c r="E62" s="228">
        <f ca="1">Output_Detail!F55</f>
        <v>90696657.722398385</v>
      </c>
      <c r="F62" s="228">
        <f ca="1">Output_Detail!G55</f>
        <v>136999508.11144465</v>
      </c>
      <c r="G62" s="228">
        <f ca="1">Output_Detail!H55</f>
        <v>226206579.67098117</v>
      </c>
      <c r="H62" s="228">
        <f ca="1">Output_Detail!I55</f>
        <v>316662550.23235118</v>
      </c>
      <c r="I62" s="228">
        <f ca="1">Output_Detail!J55</f>
        <v>408384904.38158041</v>
      </c>
      <c r="J62" s="228">
        <f ca="1">Output_Detail!K55</f>
        <v>448035029.83259511</v>
      </c>
      <c r="K62" s="229">
        <f ca="1">Output_Detail!L55</f>
        <v>488240257.03992403</v>
      </c>
      <c r="L62" s="230">
        <f ca="1">Output_Detail!V55</f>
        <v>1084542590.4613056</v>
      </c>
      <c r="M62" s="231">
        <f ca="1">Output_Detail!AF55</f>
        <v>1363288130.2464602</v>
      </c>
      <c r="N62" s="227">
        <f>Output_Detail!AH55</f>
        <v>0</v>
      </c>
      <c r="O62" s="228">
        <f ca="1">Output_Detail!AI55</f>
        <v>23359.397774190813</v>
      </c>
      <c r="P62" s="228">
        <f ca="1">Output_Detail!AJ55</f>
        <v>47045.827117220309</v>
      </c>
      <c r="Q62" s="228">
        <f ca="1">Output_Detail!AK55</f>
        <v>71063.866471052199</v>
      </c>
      <c r="R62" s="228">
        <f ca="1">Output_Detail!AL55</f>
        <v>117337.02109014473</v>
      </c>
      <c r="S62" s="228">
        <f ca="1">Output_Detail!AM55</f>
        <v>164257.99987390457</v>
      </c>
      <c r="T62" s="228">
        <f ca="1">Output_Detail!AN55</f>
        <v>211835.872360637</v>
      </c>
      <c r="U62" s="228">
        <f ca="1">Output_Detail!AO55</f>
        <v>232403.0354070859</v>
      </c>
      <c r="V62" s="229">
        <f ca="1">Output_Detail!AP55</f>
        <v>253258.13873618504</v>
      </c>
      <c r="W62" s="230">
        <f ca="1">Output_Detail!AZ55</f>
        <v>562569.8288494281</v>
      </c>
      <c r="X62" s="231">
        <f ca="1">Output_Detail!BJ55</f>
        <v>707159.66053393192</v>
      </c>
      <c r="Y62" s="227">
        <f>Output_Detail!BL55</f>
        <v>0</v>
      </c>
      <c r="Z62" s="228">
        <f ca="1">Output_Detail!BM55</f>
        <v>28256.357938601992</v>
      </c>
      <c r="AA62" s="228">
        <f ca="1">Output_Detail!BN55</f>
        <v>56518.692485452426</v>
      </c>
      <c r="AB62" s="228">
        <f ca="1">Output_Detail!BO55</f>
        <v>84784.341067946894</v>
      </c>
      <c r="AC62" s="228">
        <f ca="1">Output_Detail!BP55</f>
        <v>139019.83439225654</v>
      </c>
      <c r="AD62" s="228">
        <f ca="1">Output_Detail!BQ55</f>
        <v>193251.07194779327</v>
      </c>
      <c r="AE62" s="228">
        <f ca="1">Output_Detail!BR55</f>
        <v>247472.55405528305</v>
      </c>
      <c r="AF62" s="228">
        <f ca="1">Output_Detail!BS55</f>
        <v>266110.64452597819</v>
      </c>
      <c r="AG62" s="229">
        <f ca="1">Output_Detail!BT55</f>
        <v>284117.92430194712</v>
      </c>
      <c r="AH62" s="230">
        <f ca="1">Output_Detail!CD55</f>
        <v>461533.78693620168</v>
      </c>
      <c r="AI62" s="231">
        <f ca="1">Output_Detail!CN55</f>
        <v>345900.52670051425</v>
      </c>
    </row>
    <row r="63" spans="2:35" s="225" customFormat="1">
      <c r="B63" s="226" t="s">
        <v>47</v>
      </c>
      <c r="C63" s="227">
        <f>Output_Detail!D56</f>
        <v>0</v>
      </c>
      <c r="D63" s="228">
        <f ca="1">Output_Detail!E56</f>
        <v>40529787.462839395</v>
      </c>
      <c r="E63" s="228">
        <f ca="1">Output_Detail!F56</f>
        <v>81626991.950158551</v>
      </c>
      <c r="F63" s="228">
        <f ca="1">Output_Detail!G56</f>
        <v>123299557.3003002</v>
      </c>
      <c r="G63" s="228">
        <f ca="1">Output_Detail!H56</f>
        <v>203585921.70388305</v>
      </c>
      <c r="H63" s="228">
        <f ca="1">Output_Detail!I56</f>
        <v>284996295.2091161</v>
      </c>
      <c r="I63" s="228">
        <f ca="1">Output_Detail!J56</f>
        <v>367546413.94342238</v>
      </c>
      <c r="J63" s="228">
        <f ca="1">Output_Detail!K56</f>
        <v>403231526.84933561</v>
      </c>
      <c r="K63" s="229">
        <f ca="1">Output_Detail!L56</f>
        <v>439416231.33593166</v>
      </c>
      <c r="L63" s="230">
        <f ca="1">Output_Detail!V56</f>
        <v>976088331.41517508</v>
      </c>
      <c r="M63" s="231">
        <f ca="1">Output_Detail!AF56</f>
        <v>1226959317.2218142</v>
      </c>
      <c r="N63" s="227">
        <f>Output_Detail!AH56</f>
        <v>0</v>
      </c>
      <c r="O63" s="228">
        <f ca="1">Output_Detail!AI56</f>
        <v>21023.457996771733</v>
      </c>
      <c r="P63" s="228">
        <f ca="1">Output_Detail!AJ56</f>
        <v>42341.244405498277</v>
      </c>
      <c r="Q63" s="228">
        <f ca="1">Output_Detail!AK56</f>
        <v>63957.479823946982</v>
      </c>
      <c r="R63" s="228">
        <f ca="1">Output_Detail!AL56</f>
        <v>105603.31898113026</v>
      </c>
      <c r="S63" s="228">
        <f ca="1">Output_Detail!AM56</f>
        <v>147832.19988651411</v>
      </c>
      <c r="T63" s="228">
        <f ca="1">Output_Detail!AN56</f>
        <v>190652.2851245733</v>
      </c>
      <c r="U63" s="228">
        <f ca="1">Output_Detail!AO56</f>
        <v>209162.73186637732</v>
      </c>
      <c r="V63" s="229">
        <f ca="1">Output_Detail!AP56</f>
        <v>227932.32486256654</v>
      </c>
      <c r="W63" s="230">
        <f ca="1">Output_Detail!AZ56</f>
        <v>506312.84596448531</v>
      </c>
      <c r="X63" s="231">
        <f ca="1">Output_Detail!BJ56</f>
        <v>636443.69448053872</v>
      </c>
      <c r="Y63" s="227">
        <f>Output_Detail!BL56</f>
        <v>0</v>
      </c>
      <c r="Z63" s="228">
        <f ca="1">Output_Detail!BM56</f>
        <v>25430.722144741794</v>
      </c>
      <c r="AA63" s="228">
        <f ca="1">Output_Detail!BN56</f>
        <v>50866.823236907185</v>
      </c>
      <c r="AB63" s="228">
        <f ca="1">Output_Detail!BO56</f>
        <v>76305.906961152214</v>
      </c>
      <c r="AC63" s="228">
        <f ca="1">Output_Detail!BP56</f>
        <v>125117.85095303088</v>
      </c>
      <c r="AD63" s="228">
        <f ca="1">Output_Detail!BQ56</f>
        <v>173925.96475301395</v>
      </c>
      <c r="AE63" s="228">
        <f ca="1">Output_Detail!BR56</f>
        <v>222725.29864975472</v>
      </c>
      <c r="AF63" s="228">
        <f ca="1">Output_Detail!BS56</f>
        <v>239499.58007338044</v>
      </c>
      <c r="AG63" s="229">
        <f ca="1">Output_Detail!BT56</f>
        <v>255706.13187175244</v>
      </c>
      <c r="AH63" s="230">
        <f ca="1">Output_Detail!CD56</f>
        <v>415380.40824258159</v>
      </c>
      <c r="AI63" s="231">
        <f ca="1">Output_Detail!CN56</f>
        <v>311310.47403046279</v>
      </c>
    </row>
    <row r="64" spans="2:35" s="225" customFormat="1">
      <c r="B64" s="226" t="s">
        <v>48</v>
      </c>
      <c r="C64" s="227">
        <f>Output_Detail!D57</f>
        <v>0</v>
      </c>
      <c r="D64" s="228">
        <f ca="1">Output_Detail!E57</f>
        <v>40529787.462839395</v>
      </c>
      <c r="E64" s="228">
        <f ca="1">Output_Detail!F57</f>
        <v>81626991.950158551</v>
      </c>
      <c r="F64" s="228">
        <f ca="1">Output_Detail!G57</f>
        <v>123299557.3003002</v>
      </c>
      <c r="G64" s="228">
        <f ca="1">Output_Detail!H57</f>
        <v>203585921.70388305</v>
      </c>
      <c r="H64" s="228">
        <f ca="1">Output_Detail!I57</f>
        <v>284996295.2091161</v>
      </c>
      <c r="I64" s="228">
        <f ca="1">Output_Detail!J57</f>
        <v>367546413.94342238</v>
      </c>
      <c r="J64" s="228">
        <f ca="1">Output_Detail!K57</f>
        <v>403231526.84933561</v>
      </c>
      <c r="K64" s="229">
        <f ca="1">Output_Detail!L57</f>
        <v>439416231.33593166</v>
      </c>
      <c r="L64" s="230">
        <f ca="1">Output_Detail!V57</f>
        <v>976088331.41517508</v>
      </c>
      <c r="M64" s="231">
        <f ca="1">Output_Detail!AF57</f>
        <v>1226959317.2218142</v>
      </c>
      <c r="N64" s="227">
        <f>Output_Detail!AH57</f>
        <v>0</v>
      </c>
      <c r="O64" s="228">
        <f ca="1">Output_Detail!AI57</f>
        <v>21023.457996771733</v>
      </c>
      <c r="P64" s="228">
        <f ca="1">Output_Detail!AJ57</f>
        <v>42341.244405498277</v>
      </c>
      <c r="Q64" s="228">
        <f ca="1">Output_Detail!AK57</f>
        <v>63957.479823946982</v>
      </c>
      <c r="R64" s="228">
        <f ca="1">Output_Detail!AL57</f>
        <v>105603.31898113026</v>
      </c>
      <c r="S64" s="228">
        <f ca="1">Output_Detail!AM57</f>
        <v>147832.19988651411</v>
      </c>
      <c r="T64" s="228">
        <f ca="1">Output_Detail!AN57</f>
        <v>190652.2851245733</v>
      </c>
      <c r="U64" s="228">
        <f ca="1">Output_Detail!AO57</f>
        <v>209162.73186637732</v>
      </c>
      <c r="V64" s="229">
        <f ca="1">Output_Detail!AP57</f>
        <v>227932.32486256654</v>
      </c>
      <c r="W64" s="230">
        <f ca="1">Output_Detail!AZ57</f>
        <v>506312.84596448531</v>
      </c>
      <c r="X64" s="231">
        <f ca="1">Output_Detail!BJ57</f>
        <v>636443.69448053872</v>
      </c>
      <c r="Y64" s="227">
        <f>Output_Detail!BL57</f>
        <v>0</v>
      </c>
      <c r="Z64" s="228">
        <f ca="1">Output_Detail!BM57</f>
        <v>25430.722144741794</v>
      </c>
      <c r="AA64" s="228">
        <f ca="1">Output_Detail!BN57</f>
        <v>50866.823236907185</v>
      </c>
      <c r="AB64" s="228">
        <f ca="1">Output_Detail!BO57</f>
        <v>76305.906961152214</v>
      </c>
      <c r="AC64" s="228">
        <f ca="1">Output_Detail!BP57</f>
        <v>125117.85095303088</v>
      </c>
      <c r="AD64" s="228">
        <f ca="1">Output_Detail!BQ57</f>
        <v>173925.96475301395</v>
      </c>
      <c r="AE64" s="228">
        <f ca="1">Output_Detail!BR57</f>
        <v>222725.29864975472</v>
      </c>
      <c r="AF64" s="228">
        <f ca="1">Output_Detail!BS57</f>
        <v>239499.58007338044</v>
      </c>
      <c r="AG64" s="229">
        <f ca="1">Output_Detail!BT57</f>
        <v>255706.13187175244</v>
      </c>
      <c r="AH64" s="230">
        <f ca="1">Output_Detail!CD57</f>
        <v>415380.40824258159</v>
      </c>
      <c r="AI64" s="231">
        <f ca="1">Output_Detail!CN57</f>
        <v>311310.47403046279</v>
      </c>
    </row>
    <row r="65" spans="2:35" s="11" customFormat="1">
      <c r="B65" s="207" t="s">
        <v>49</v>
      </c>
      <c r="C65" s="215">
        <f>Output_Detail!D58</f>
        <v>0</v>
      </c>
      <c r="D65" s="216">
        <f ca="1">Output_Detail!E58</f>
        <v>22696680.979190063</v>
      </c>
      <c r="E65" s="216">
        <f ca="1">Output_Detail!F58</f>
        <v>45711115.492088795</v>
      </c>
      <c r="F65" s="216">
        <f ca="1">Output_Detail!G58</f>
        <v>69047752.088168114</v>
      </c>
      <c r="G65" s="216">
        <f ca="1">Output_Detail!H58</f>
        <v>114008116.15417452</v>
      </c>
      <c r="H65" s="216">
        <f ca="1">Output_Detail!I58</f>
        <v>159597925.31710503</v>
      </c>
      <c r="I65" s="216">
        <f ca="1">Output_Detail!J58</f>
        <v>205825991.80831656</v>
      </c>
      <c r="J65" s="216">
        <f ca="1">Output_Detail!K58</f>
        <v>225809655.03562796</v>
      </c>
      <c r="K65" s="217">
        <f ca="1">Output_Detail!L58</f>
        <v>246073089.54812175</v>
      </c>
      <c r="L65" s="218">
        <f ca="1">Output_Detail!V58</f>
        <v>546609465.59249806</v>
      </c>
      <c r="M65" s="219">
        <f ca="1">Output_Detail!AF58</f>
        <v>687097217.64421594</v>
      </c>
      <c r="N65" s="215">
        <f>Output_Detail!AH58</f>
        <v>0</v>
      </c>
      <c r="O65" s="216">
        <f ca="1">Output_Detail!AI58</f>
        <v>11773.136478192171</v>
      </c>
      <c r="P65" s="216">
        <f ca="1">Output_Detail!AJ58</f>
        <v>23711.096867079039</v>
      </c>
      <c r="Q65" s="216">
        <f ca="1">Output_Detail!AK58</f>
        <v>35816.188701410312</v>
      </c>
      <c r="R65" s="216">
        <f ca="1">Output_Detail!AL58</f>
        <v>59137.858629432951</v>
      </c>
      <c r="S65" s="216">
        <f ca="1">Output_Detail!AM58</f>
        <v>82786.031936447907</v>
      </c>
      <c r="T65" s="216">
        <f ca="1">Output_Detail!AN58</f>
        <v>106765.27966976106</v>
      </c>
      <c r="U65" s="216">
        <f ca="1">Output_Detail!AO58</f>
        <v>117131.12984517131</v>
      </c>
      <c r="V65" s="217">
        <f ca="1">Output_Detail!AP58</f>
        <v>127642.10192303728</v>
      </c>
      <c r="W65" s="218">
        <f ca="1">Output_Detail!AZ58</f>
        <v>283535.19374011178</v>
      </c>
      <c r="X65" s="219">
        <f ca="1">Output_Detail!BJ58</f>
        <v>356408.46890910174</v>
      </c>
      <c r="Y65" s="215">
        <f>Output_Detail!BL58</f>
        <v>0</v>
      </c>
      <c r="Z65" s="216">
        <f ca="1">Output_Detail!BM58</f>
        <v>14241.204401055407</v>
      </c>
      <c r="AA65" s="216">
        <f ca="1">Output_Detail!BN58</f>
        <v>28485.42101266803</v>
      </c>
      <c r="AB65" s="216">
        <f ca="1">Output_Detail!BO58</f>
        <v>42731.307898245243</v>
      </c>
      <c r="AC65" s="216">
        <f ca="1">Output_Detail!BP58</f>
        <v>70065.996533697311</v>
      </c>
      <c r="AD65" s="216">
        <f ca="1">Output_Detail!BQ58</f>
        <v>97398.540261687813</v>
      </c>
      <c r="AE65" s="216">
        <f ca="1">Output_Detail!BR58</f>
        <v>124726.16724386267</v>
      </c>
      <c r="AF65" s="216">
        <f ca="1">Output_Detail!BS58</f>
        <v>134119.76484109304</v>
      </c>
      <c r="AG65" s="217">
        <f ca="1">Output_Detail!BT58</f>
        <v>143195.43384818136</v>
      </c>
      <c r="AH65" s="218">
        <f ca="1">Output_Detail!CD58</f>
        <v>232613.02861584569</v>
      </c>
      <c r="AI65" s="219">
        <f ca="1">Output_Detail!CN58</f>
        <v>174333.86545705918</v>
      </c>
    </row>
    <row r="66" spans="2:35">
      <c r="C66" s="135"/>
      <c r="D66" s="136"/>
      <c r="E66" s="136"/>
      <c r="F66" s="136"/>
      <c r="G66" s="136"/>
      <c r="H66" s="136"/>
      <c r="I66" s="136"/>
      <c r="J66" s="136"/>
      <c r="K66" s="137"/>
      <c r="L66" s="138"/>
      <c r="M66" s="145"/>
      <c r="N66" s="135"/>
      <c r="O66" s="136"/>
      <c r="P66" s="136"/>
      <c r="Q66" s="136"/>
      <c r="R66" s="136"/>
      <c r="S66" s="136"/>
      <c r="T66" s="136"/>
      <c r="U66" s="136"/>
      <c r="V66" s="137"/>
      <c r="W66" s="138"/>
      <c r="X66" s="145"/>
      <c r="Y66" s="135"/>
      <c r="Z66" s="136"/>
      <c r="AA66" s="136"/>
      <c r="AB66" s="136"/>
      <c r="AC66" s="136"/>
      <c r="AD66" s="136"/>
      <c r="AE66" s="136"/>
      <c r="AF66" s="136"/>
      <c r="AG66" s="137"/>
      <c r="AH66" s="138"/>
      <c r="AI66" s="145"/>
    </row>
    <row r="67" spans="2:35">
      <c r="B67" s="123" t="s">
        <v>26</v>
      </c>
      <c r="C67" s="135"/>
      <c r="D67" s="136"/>
      <c r="E67" s="136"/>
      <c r="F67" s="136"/>
      <c r="G67" s="136"/>
      <c r="H67" s="136"/>
      <c r="I67" s="136"/>
      <c r="J67" s="136"/>
      <c r="K67" s="137"/>
      <c r="L67" s="138"/>
      <c r="M67" s="145"/>
      <c r="N67" s="135"/>
      <c r="O67" s="136"/>
      <c r="P67" s="136"/>
      <c r="Q67" s="136"/>
      <c r="R67" s="136"/>
      <c r="S67" s="136"/>
      <c r="T67" s="136"/>
      <c r="U67" s="136"/>
      <c r="V67" s="137"/>
      <c r="W67" s="138"/>
      <c r="X67" s="145"/>
      <c r="Y67" s="135"/>
      <c r="Z67" s="136"/>
      <c r="AA67" s="136"/>
      <c r="AB67" s="136"/>
      <c r="AC67" s="136"/>
      <c r="AD67" s="136"/>
      <c r="AE67" s="136"/>
      <c r="AF67" s="136"/>
      <c r="AG67" s="137"/>
      <c r="AH67" s="138"/>
      <c r="AI67" s="145"/>
    </row>
    <row r="68" spans="2:35" s="225" customFormat="1">
      <c r="B68" s="226" t="s">
        <v>46</v>
      </c>
      <c r="C68" s="227">
        <f ca="1">Output_Detail!D61</f>
        <v>146179400</v>
      </c>
      <c r="D68" s="228">
        <f ca="1">Output_Detail!E61</f>
        <v>219269100</v>
      </c>
      <c r="E68" s="228">
        <f ca="1">Output_Detail!F61</f>
        <v>292358800</v>
      </c>
      <c r="F68" s="228">
        <f ca="1">Output_Detail!G61</f>
        <v>365448500</v>
      </c>
      <c r="G68" s="228">
        <f ca="1">Output_Detail!H61</f>
        <v>438538200</v>
      </c>
      <c r="H68" s="228">
        <f ca="1">Output_Detail!I61</f>
        <v>511627900</v>
      </c>
      <c r="I68" s="228">
        <f ca="1">Output_Detail!J61</f>
        <v>584717600</v>
      </c>
      <c r="J68" s="228">
        <f ca="1">Output_Detail!K61</f>
        <v>657807300</v>
      </c>
      <c r="K68" s="229">
        <f ca="1">Output_Detail!L61</f>
        <v>730897000</v>
      </c>
      <c r="L68" s="230">
        <f ca="1">Output_Detail!V61</f>
        <v>1461794000</v>
      </c>
      <c r="M68" s="231">
        <f ca="1">Output_Detail!AF61</f>
        <v>2192691000</v>
      </c>
      <c r="N68" s="227">
        <f ca="1">Output_Detail!AH61</f>
        <v>654900</v>
      </c>
      <c r="O68" s="228">
        <f ca="1">Output_Detail!AI61</f>
        <v>982350</v>
      </c>
      <c r="P68" s="228">
        <f ca="1">Output_Detail!AJ61</f>
        <v>1309800</v>
      </c>
      <c r="Q68" s="228">
        <f ca="1">Output_Detail!AK61</f>
        <v>1637250</v>
      </c>
      <c r="R68" s="228">
        <f ca="1">Output_Detail!AL61</f>
        <v>1964700</v>
      </c>
      <c r="S68" s="228">
        <f ca="1">Output_Detail!AM61</f>
        <v>2292150</v>
      </c>
      <c r="T68" s="228">
        <f ca="1">Output_Detail!AN61</f>
        <v>2619600</v>
      </c>
      <c r="U68" s="228">
        <f ca="1">Output_Detail!AO61</f>
        <v>2947050</v>
      </c>
      <c r="V68" s="229">
        <f ca="1">Output_Detail!AP61</f>
        <v>3274500</v>
      </c>
      <c r="W68" s="230">
        <f ca="1">Output_Detail!AZ61</f>
        <v>6549000</v>
      </c>
      <c r="X68" s="231">
        <f ca="1">Output_Detail!BJ61</f>
        <v>9823500</v>
      </c>
      <c r="Y68" s="227">
        <f ca="1">Output_Detail!BL61</f>
        <v>126225.17647887324</v>
      </c>
      <c r="Z68" s="228">
        <f ca="1">Output_Detail!BM61</f>
        <v>188395.83407746479</v>
      </c>
      <c r="AA68" s="228">
        <f ca="1">Output_Detail!BN61</f>
        <v>249938.53791549295</v>
      </c>
      <c r="AB68" s="228">
        <f ca="1">Output_Detail!BO61</f>
        <v>310853.28799295769</v>
      </c>
      <c r="AC68" s="228">
        <f ca="1">Output_Detail!BP61</f>
        <v>371140.08430985914</v>
      </c>
      <c r="AD68" s="228">
        <f ca="1">Output_Detail!BQ61</f>
        <v>430798.92686619714</v>
      </c>
      <c r="AE68" s="228">
        <f ca="1">Output_Detail!BR61</f>
        <v>489829.81566197181</v>
      </c>
      <c r="AF68" s="228">
        <f ca="1">Output_Detail!BS61</f>
        <v>543146.32523661968</v>
      </c>
      <c r="AG68" s="229">
        <f ca="1">Output_Detail!BT61</f>
        <v>594704.56428169017</v>
      </c>
      <c r="AH68" s="230">
        <f ca="1">Output_Detail!CD61</f>
        <v>960833.95971830969</v>
      </c>
      <c r="AI68" s="231">
        <f ca="1">Output_Detail!CN61</f>
        <v>1064478.683239436</v>
      </c>
    </row>
    <row r="69" spans="2:35" s="225" customFormat="1">
      <c r="B69" s="226" t="s">
        <v>47</v>
      </c>
      <c r="C69" s="227">
        <f ca="1">Output_Detail!D62</f>
        <v>146179400</v>
      </c>
      <c r="D69" s="228">
        <f ca="1">Output_Detail!E62</f>
        <v>219269100</v>
      </c>
      <c r="E69" s="228">
        <f ca="1">Output_Detail!F62</f>
        <v>292358800</v>
      </c>
      <c r="F69" s="228">
        <f ca="1">Output_Detail!G62</f>
        <v>365448500</v>
      </c>
      <c r="G69" s="228">
        <f ca="1">Output_Detail!H62</f>
        <v>438538200</v>
      </c>
      <c r="H69" s="228">
        <f ca="1">Output_Detail!I62</f>
        <v>511627900</v>
      </c>
      <c r="I69" s="228">
        <f ca="1">Output_Detail!J62</f>
        <v>584717600</v>
      </c>
      <c r="J69" s="228">
        <f ca="1">Output_Detail!K62</f>
        <v>657807300</v>
      </c>
      <c r="K69" s="229">
        <f ca="1">Output_Detail!L62</f>
        <v>730897000</v>
      </c>
      <c r="L69" s="230">
        <f ca="1">Output_Detail!V62</f>
        <v>1461794000</v>
      </c>
      <c r="M69" s="231">
        <f ca="1">Output_Detail!AF62</f>
        <v>2192691000</v>
      </c>
      <c r="N69" s="227">
        <f ca="1">Output_Detail!AH62</f>
        <v>654900</v>
      </c>
      <c r="O69" s="228">
        <f ca="1">Output_Detail!AI62</f>
        <v>982350</v>
      </c>
      <c r="P69" s="228">
        <f ca="1">Output_Detail!AJ62</f>
        <v>1309800</v>
      </c>
      <c r="Q69" s="228">
        <f ca="1">Output_Detail!AK62</f>
        <v>1637250</v>
      </c>
      <c r="R69" s="228">
        <f ca="1">Output_Detail!AL62</f>
        <v>1964700</v>
      </c>
      <c r="S69" s="228">
        <f ca="1">Output_Detail!AM62</f>
        <v>2292150</v>
      </c>
      <c r="T69" s="228">
        <f ca="1">Output_Detail!AN62</f>
        <v>2619600</v>
      </c>
      <c r="U69" s="228">
        <f ca="1">Output_Detail!AO62</f>
        <v>2947050</v>
      </c>
      <c r="V69" s="229">
        <f ca="1">Output_Detail!AP62</f>
        <v>3274500</v>
      </c>
      <c r="W69" s="230">
        <f ca="1">Output_Detail!AZ62</f>
        <v>6549000</v>
      </c>
      <c r="X69" s="231">
        <f ca="1">Output_Detail!BJ62</f>
        <v>9823500</v>
      </c>
      <c r="Y69" s="227">
        <f ca="1">Output_Detail!BL62</f>
        <v>126225.17647887324</v>
      </c>
      <c r="Z69" s="228">
        <f ca="1">Output_Detail!BM62</f>
        <v>188395.83407746479</v>
      </c>
      <c r="AA69" s="228">
        <f ca="1">Output_Detail!BN62</f>
        <v>249938.53791549295</v>
      </c>
      <c r="AB69" s="228">
        <f ca="1">Output_Detail!BO62</f>
        <v>310853.28799295769</v>
      </c>
      <c r="AC69" s="228">
        <f ca="1">Output_Detail!BP62</f>
        <v>371140.08430985914</v>
      </c>
      <c r="AD69" s="228">
        <f ca="1">Output_Detail!BQ62</f>
        <v>430798.92686619714</v>
      </c>
      <c r="AE69" s="228">
        <f ca="1">Output_Detail!BR62</f>
        <v>489829.81566197181</v>
      </c>
      <c r="AF69" s="228">
        <f ca="1">Output_Detail!BS62</f>
        <v>543146.32523661968</v>
      </c>
      <c r="AG69" s="229">
        <f ca="1">Output_Detail!BT62</f>
        <v>594704.56428169017</v>
      </c>
      <c r="AH69" s="230">
        <f ca="1">Output_Detail!CD62</f>
        <v>960833.95971830969</v>
      </c>
      <c r="AI69" s="231">
        <f ca="1">Output_Detail!CN62</f>
        <v>1064478.683239436</v>
      </c>
    </row>
    <row r="70" spans="2:35" s="225" customFormat="1">
      <c r="B70" s="226" t="s">
        <v>48</v>
      </c>
      <c r="C70" s="227">
        <f ca="1">Output_Detail!D63</f>
        <v>146179400</v>
      </c>
      <c r="D70" s="228">
        <f ca="1">Output_Detail!E63</f>
        <v>219269100</v>
      </c>
      <c r="E70" s="228">
        <f ca="1">Output_Detail!F63</f>
        <v>292358800</v>
      </c>
      <c r="F70" s="228">
        <f ca="1">Output_Detail!G63</f>
        <v>365448500</v>
      </c>
      <c r="G70" s="228">
        <f ca="1">Output_Detail!H63</f>
        <v>438538200</v>
      </c>
      <c r="H70" s="228">
        <f ca="1">Output_Detail!I63</f>
        <v>511627900</v>
      </c>
      <c r="I70" s="228">
        <f ca="1">Output_Detail!J63</f>
        <v>584717600</v>
      </c>
      <c r="J70" s="228">
        <f ca="1">Output_Detail!K63</f>
        <v>657807300</v>
      </c>
      <c r="K70" s="229">
        <f ca="1">Output_Detail!L63</f>
        <v>730897000</v>
      </c>
      <c r="L70" s="230">
        <f ca="1">Output_Detail!V63</f>
        <v>1461794000</v>
      </c>
      <c r="M70" s="231">
        <f ca="1">Output_Detail!AF63</f>
        <v>2192691000</v>
      </c>
      <c r="N70" s="227">
        <f ca="1">Output_Detail!AH63</f>
        <v>654900</v>
      </c>
      <c r="O70" s="228">
        <f ca="1">Output_Detail!AI63</f>
        <v>982350</v>
      </c>
      <c r="P70" s="228">
        <f ca="1">Output_Detail!AJ63</f>
        <v>1309800</v>
      </c>
      <c r="Q70" s="228">
        <f ca="1">Output_Detail!AK63</f>
        <v>1637250</v>
      </c>
      <c r="R70" s="228">
        <f ca="1">Output_Detail!AL63</f>
        <v>1964700</v>
      </c>
      <c r="S70" s="228">
        <f ca="1">Output_Detail!AM63</f>
        <v>2292150</v>
      </c>
      <c r="T70" s="228">
        <f ca="1">Output_Detail!AN63</f>
        <v>2619600</v>
      </c>
      <c r="U70" s="228">
        <f ca="1">Output_Detail!AO63</f>
        <v>2947050</v>
      </c>
      <c r="V70" s="229">
        <f ca="1">Output_Detail!AP63</f>
        <v>3274500</v>
      </c>
      <c r="W70" s="230">
        <f ca="1">Output_Detail!AZ63</f>
        <v>6549000</v>
      </c>
      <c r="X70" s="231">
        <f ca="1">Output_Detail!BJ63</f>
        <v>9823500</v>
      </c>
      <c r="Y70" s="227">
        <f ca="1">Output_Detail!BL63</f>
        <v>126225.17647887324</v>
      </c>
      <c r="Z70" s="228">
        <f ca="1">Output_Detail!BM63</f>
        <v>188395.83407746479</v>
      </c>
      <c r="AA70" s="228">
        <f ca="1">Output_Detail!BN63</f>
        <v>249938.53791549295</v>
      </c>
      <c r="AB70" s="228">
        <f ca="1">Output_Detail!BO63</f>
        <v>310853.28799295769</v>
      </c>
      <c r="AC70" s="228">
        <f ca="1">Output_Detail!BP63</f>
        <v>371140.08430985914</v>
      </c>
      <c r="AD70" s="228">
        <f ca="1">Output_Detail!BQ63</f>
        <v>430798.92686619714</v>
      </c>
      <c r="AE70" s="228">
        <f ca="1">Output_Detail!BR63</f>
        <v>489829.81566197181</v>
      </c>
      <c r="AF70" s="228">
        <f ca="1">Output_Detail!BS63</f>
        <v>543146.32523661968</v>
      </c>
      <c r="AG70" s="229">
        <f ca="1">Output_Detail!BT63</f>
        <v>594704.56428169017</v>
      </c>
      <c r="AH70" s="230">
        <f ca="1">Output_Detail!CD63</f>
        <v>960833.95971830969</v>
      </c>
      <c r="AI70" s="231">
        <f ca="1">Output_Detail!CN63</f>
        <v>1064478.683239436</v>
      </c>
    </row>
    <row r="71" spans="2:35" s="11" customFormat="1">
      <c r="B71" s="207" t="s">
        <v>49</v>
      </c>
      <c r="C71" s="215">
        <f ca="1">Output_Detail!D64</f>
        <v>58471760</v>
      </c>
      <c r="D71" s="216">
        <f ca="1">Output_Detail!E64</f>
        <v>87707640</v>
      </c>
      <c r="E71" s="216">
        <f ca="1">Output_Detail!F64</f>
        <v>116943520</v>
      </c>
      <c r="F71" s="216">
        <f ca="1">Output_Detail!G64</f>
        <v>146179400</v>
      </c>
      <c r="G71" s="216">
        <f ca="1">Output_Detail!H64</f>
        <v>175415280</v>
      </c>
      <c r="H71" s="216">
        <f ca="1">Output_Detail!I64</f>
        <v>204651160</v>
      </c>
      <c r="I71" s="216">
        <f ca="1">Output_Detail!J64</f>
        <v>233887040</v>
      </c>
      <c r="J71" s="216">
        <f ca="1">Output_Detail!K64</f>
        <v>263122920</v>
      </c>
      <c r="K71" s="217">
        <f ca="1">Output_Detail!L64</f>
        <v>292358800</v>
      </c>
      <c r="L71" s="218">
        <f ca="1">Output_Detail!V64</f>
        <v>584717600</v>
      </c>
      <c r="M71" s="219">
        <f ca="1">Output_Detail!AF64</f>
        <v>877076400</v>
      </c>
      <c r="N71" s="215">
        <f ca="1">Output_Detail!AH64</f>
        <v>261960</v>
      </c>
      <c r="O71" s="216">
        <f ca="1">Output_Detail!AI64</f>
        <v>392940</v>
      </c>
      <c r="P71" s="216">
        <f ca="1">Output_Detail!AJ64</f>
        <v>523920</v>
      </c>
      <c r="Q71" s="216">
        <f ca="1">Output_Detail!AK64</f>
        <v>654900</v>
      </c>
      <c r="R71" s="216">
        <f ca="1">Output_Detail!AL64</f>
        <v>785880</v>
      </c>
      <c r="S71" s="216">
        <f ca="1">Output_Detail!AM64</f>
        <v>916860</v>
      </c>
      <c r="T71" s="216">
        <f ca="1">Output_Detail!AN64</f>
        <v>1047840</v>
      </c>
      <c r="U71" s="216">
        <f ca="1">Output_Detail!AO64</f>
        <v>1178820</v>
      </c>
      <c r="V71" s="217">
        <f ca="1">Output_Detail!AP64</f>
        <v>1309800</v>
      </c>
      <c r="W71" s="218">
        <f ca="1">Output_Detail!AZ64</f>
        <v>2619600</v>
      </c>
      <c r="X71" s="219">
        <f ca="1">Output_Detail!BJ64</f>
        <v>3929400</v>
      </c>
      <c r="Y71" s="215">
        <f ca="1">Output_Detail!BL64</f>
        <v>50490.070591549294</v>
      </c>
      <c r="Z71" s="216">
        <f ca="1">Output_Detail!BM64</f>
        <v>75358.333630985915</v>
      </c>
      <c r="AA71" s="216">
        <f ca="1">Output_Detail!BN64</f>
        <v>99975.415166197185</v>
      </c>
      <c r="AB71" s="216">
        <f ca="1">Output_Detail!BO64</f>
        <v>124341.31519718308</v>
      </c>
      <c r="AC71" s="216">
        <f ca="1">Output_Detail!BP64</f>
        <v>148456.03372394366</v>
      </c>
      <c r="AD71" s="216">
        <f ca="1">Output_Detail!BQ64</f>
        <v>172319.57074647886</v>
      </c>
      <c r="AE71" s="216">
        <f ca="1">Output_Detail!BR64</f>
        <v>195931.92626478872</v>
      </c>
      <c r="AF71" s="216">
        <f ca="1">Output_Detail!BS64</f>
        <v>217258.53009464787</v>
      </c>
      <c r="AG71" s="217">
        <f ca="1">Output_Detail!BT64</f>
        <v>237881.82571267601</v>
      </c>
      <c r="AH71" s="218">
        <f ca="1">Output_Detail!CD64</f>
        <v>384333.58388732385</v>
      </c>
      <c r="AI71" s="219">
        <f ca="1">Output_Detail!CN64</f>
        <v>425791.47329577437</v>
      </c>
    </row>
    <row r="72" spans="2:35">
      <c r="C72" s="135"/>
      <c r="D72" s="136"/>
      <c r="E72" s="136"/>
      <c r="F72" s="136"/>
      <c r="G72" s="136"/>
      <c r="H72" s="136"/>
      <c r="I72" s="136"/>
      <c r="J72" s="136"/>
      <c r="K72" s="137"/>
      <c r="L72" s="138"/>
      <c r="M72" s="145"/>
      <c r="N72" s="135"/>
      <c r="O72" s="136"/>
      <c r="P72" s="136"/>
      <c r="Q72" s="136"/>
      <c r="R72" s="136"/>
      <c r="S72" s="136"/>
      <c r="T72" s="136"/>
      <c r="U72" s="136"/>
      <c r="V72" s="137"/>
      <c r="W72" s="138"/>
      <c r="X72" s="145"/>
      <c r="Y72" s="135"/>
      <c r="Z72" s="136"/>
      <c r="AA72" s="136"/>
      <c r="AB72" s="136"/>
      <c r="AC72" s="136"/>
      <c r="AD72" s="136"/>
      <c r="AE72" s="136"/>
      <c r="AF72" s="136"/>
      <c r="AG72" s="137"/>
      <c r="AH72" s="138"/>
      <c r="AI72" s="145"/>
    </row>
    <row r="73" spans="2:35">
      <c r="B73" s="123" t="s">
        <v>51</v>
      </c>
      <c r="C73" s="135"/>
      <c r="D73" s="136"/>
      <c r="E73" s="136"/>
      <c r="F73" s="136"/>
      <c r="G73" s="136"/>
      <c r="H73" s="136"/>
      <c r="I73" s="136"/>
      <c r="J73" s="136"/>
      <c r="K73" s="137"/>
      <c r="L73" s="138"/>
      <c r="M73" s="145"/>
      <c r="N73" s="135"/>
      <c r="O73" s="136"/>
      <c r="P73" s="136"/>
      <c r="Q73" s="136"/>
      <c r="R73" s="136"/>
      <c r="S73" s="136"/>
      <c r="T73" s="136"/>
      <c r="U73" s="136"/>
      <c r="V73" s="137"/>
      <c r="W73" s="138"/>
      <c r="X73" s="145"/>
      <c r="Y73" s="135"/>
      <c r="Z73" s="136"/>
      <c r="AA73" s="136"/>
      <c r="AB73" s="136"/>
      <c r="AC73" s="136"/>
      <c r="AD73" s="136"/>
      <c r="AE73" s="136"/>
      <c r="AF73" s="136"/>
      <c r="AG73" s="137"/>
      <c r="AH73" s="138"/>
      <c r="AI73" s="145"/>
    </row>
    <row r="74" spans="2:35" s="225" customFormat="1">
      <c r="B74" s="226" t="s">
        <v>46</v>
      </c>
      <c r="C74" s="227">
        <f>Output_Detail!D67</f>
        <v>0</v>
      </c>
      <c r="D74" s="228">
        <f>Output_Detail!E67</f>
        <v>0</v>
      </c>
      <c r="E74" s="228">
        <f>Output_Detail!F67</f>
        <v>0</v>
      </c>
      <c r="F74" s="228">
        <f>Output_Detail!G67</f>
        <v>94847213.651845247</v>
      </c>
      <c r="G74" s="228">
        <f>Output_Detail!H67</f>
        <v>416256698.66294527</v>
      </c>
      <c r="H74" s="228">
        <f>Output_Detail!I67</f>
        <v>747043431.82935667</v>
      </c>
      <c r="I74" s="228">
        <f>Output_Detail!J67</f>
        <v>1390696738.0570219</v>
      </c>
      <c r="J74" s="228">
        <f>Output_Detail!K67</f>
        <v>2099817473.5970941</v>
      </c>
      <c r="K74" s="229">
        <f>Output_Detail!L67</f>
        <v>2693031880.4482303</v>
      </c>
      <c r="L74" s="230">
        <f>Output_Detail!V67</f>
        <v>7749818233.1062727</v>
      </c>
      <c r="M74" s="231">
        <f>Output_Detail!AF67</f>
        <v>9718300000</v>
      </c>
      <c r="N74" s="227">
        <f>Output_Detail!AH67</f>
        <v>0</v>
      </c>
      <c r="O74" s="228">
        <f>Output_Detail!AI67</f>
        <v>0</v>
      </c>
      <c r="P74" s="228">
        <f>Output_Detail!AJ67</f>
        <v>0</v>
      </c>
      <c r="Q74" s="228">
        <f>Output_Detail!AK67</f>
        <v>83679.389312977102</v>
      </c>
      <c r="R74" s="228">
        <f>Output_Detail!AL67</f>
        <v>420050.44042912562</v>
      </c>
      <c r="S74" s="228">
        <f>Output_Detail!AM67</f>
        <v>1056142.4217778323</v>
      </c>
      <c r="T74" s="228">
        <f>Output_Detail!AN67</f>
        <v>2036648.8201560506</v>
      </c>
      <c r="U74" s="228">
        <f>Output_Detail!AO67</f>
        <v>3168223.5284386612</v>
      </c>
      <c r="V74" s="229">
        <f>Output_Detail!AP67</f>
        <v>4299798.2367212716</v>
      </c>
      <c r="W74" s="230">
        <f>Output_Detail!AZ67</f>
        <v>13785576.925355649</v>
      </c>
      <c r="X74" s="231">
        <f>Output_Detail!BJ67</f>
        <v>18437900</v>
      </c>
      <c r="Y74" s="227">
        <f>Output_Detail!BL67</f>
        <v>0</v>
      </c>
      <c r="Z74" s="228">
        <f>Output_Detail!BM67</f>
        <v>0</v>
      </c>
      <c r="AA74" s="228">
        <f>Output_Detail!BN67</f>
        <v>0</v>
      </c>
      <c r="AB74" s="228">
        <f>Output_Detail!BO67</f>
        <v>60714.833323293009</v>
      </c>
      <c r="AC74" s="228">
        <f>Output_Detail!BP67</f>
        <v>267760.66711072309</v>
      </c>
      <c r="AD74" s="228">
        <f>Output_Detail!BQ67</f>
        <v>495016.91344264761</v>
      </c>
      <c r="AE74" s="228">
        <f>Output_Detail!BR67</f>
        <v>919676.00787195249</v>
      </c>
      <c r="AF74" s="228">
        <f>Output_Detail!BS67</f>
        <v>1368810.0344905816</v>
      </c>
      <c r="AG74" s="229">
        <f>Output_Detail!BT67</f>
        <v>1736953.8940610616</v>
      </c>
      <c r="AH74" s="230">
        <f>Output_Detail!CD67</f>
        <v>3869271.7377524879</v>
      </c>
      <c r="AI74" s="231">
        <f>Output_Detail!CN67</f>
        <v>3249493.7415492926</v>
      </c>
    </row>
    <row r="75" spans="2:35" s="225" customFormat="1">
      <c r="B75" s="226" t="s">
        <v>47</v>
      </c>
      <c r="C75" s="227">
        <f>Output_Detail!D68</f>
        <v>0</v>
      </c>
      <c r="D75" s="228">
        <f>Output_Detail!E68</f>
        <v>0</v>
      </c>
      <c r="E75" s="228">
        <f>Output_Detail!F68</f>
        <v>0</v>
      </c>
      <c r="F75" s="228">
        <f>Output_Detail!G68</f>
        <v>85903617.435863003</v>
      </c>
      <c r="G75" s="228">
        <f>Output_Detail!H68</f>
        <v>377005868.91580546</v>
      </c>
      <c r="H75" s="228">
        <f>Output_Detail!I68</f>
        <v>676601143.09108925</v>
      </c>
      <c r="I75" s="228">
        <f>Output_Detail!J68</f>
        <v>1259561308.7156703</v>
      </c>
      <c r="J75" s="228">
        <f>Output_Detail!K68</f>
        <v>1901815667.449666</v>
      </c>
      <c r="K75" s="229">
        <f>Output_Detail!L68</f>
        <v>2439093058.1238728</v>
      </c>
      <c r="L75" s="230">
        <f>Output_Detail!V68</f>
        <v>7019050903.6770763</v>
      </c>
      <c r="M75" s="231">
        <f>Output_Detail!AF68</f>
        <v>8801915134.7068138</v>
      </c>
      <c r="N75" s="227">
        <f>Output_Detail!AH68</f>
        <v>0</v>
      </c>
      <c r="O75" s="228">
        <f>Output_Detail!AI68</f>
        <v>0</v>
      </c>
      <c r="P75" s="228">
        <f>Output_Detail!AJ68</f>
        <v>0</v>
      </c>
      <c r="Q75" s="228">
        <f>Output_Detail!AK68</f>
        <v>75788.860526729652</v>
      </c>
      <c r="R75" s="228">
        <f>Output_Detail!AL68</f>
        <v>380441.88067392283</v>
      </c>
      <c r="S75" s="228">
        <f>Output_Detail!AM68</f>
        <v>956553.71481145988</v>
      </c>
      <c r="T75" s="228">
        <f>Output_Detail!AN68</f>
        <v>1844603.4876690696</v>
      </c>
      <c r="U75" s="228">
        <f>Output_Detail!AO68</f>
        <v>2869476.618863225</v>
      </c>
      <c r="V75" s="229">
        <f>Output_Detail!AP68</f>
        <v>3894349.7500573802</v>
      </c>
      <c r="W75" s="230">
        <f>Output_Detail!AZ68</f>
        <v>12485669.117021795</v>
      </c>
      <c r="X75" s="231">
        <f>Output_Detail!BJ68</f>
        <v>16699302.456418384</v>
      </c>
      <c r="Y75" s="227">
        <f>Output_Detail!BL68</f>
        <v>0</v>
      </c>
      <c r="Z75" s="228">
        <f>Output_Detail!BM68</f>
        <v>0</v>
      </c>
      <c r="AA75" s="228">
        <f>Output_Detail!BN68</f>
        <v>0</v>
      </c>
      <c r="AB75" s="228">
        <f>Output_Detail!BO68</f>
        <v>54989.742066976156</v>
      </c>
      <c r="AC75" s="228">
        <f>Output_Detail!BP68</f>
        <v>242512.23653530629</v>
      </c>
      <c r="AD75" s="228">
        <f>Output_Detail!BQ68</f>
        <v>448339.4073414788</v>
      </c>
      <c r="AE75" s="228">
        <f>Output_Detail!BR68</f>
        <v>832955.37004567508</v>
      </c>
      <c r="AF75" s="228">
        <f>Output_Detail!BS68</f>
        <v>1239738.4068325949</v>
      </c>
      <c r="AG75" s="229">
        <f>Output_Detail!BT68</f>
        <v>1573168.2257621184</v>
      </c>
      <c r="AH75" s="230">
        <f>Output_Detail!CD68</f>
        <v>3504419.6483764607</v>
      </c>
      <c r="AI75" s="231">
        <f>Output_Detail!CN68</f>
        <v>2943083.4759039944</v>
      </c>
    </row>
    <row r="76" spans="2:35" s="225" customFormat="1">
      <c r="B76" s="226" t="s">
        <v>48</v>
      </c>
      <c r="C76" s="227">
        <f>Output_Detail!D69</f>
        <v>0</v>
      </c>
      <c r="D76" s="228">
        <f>Output_Detail!E69</f>
        <v>0</v>
      </c>
      <c r="E76" s="228">
        <f>Output_Detail!F69</f>
        <v>0</v>
      </c>
      <c r="F76" s="228">
        <f>Output_Detail!G69</f>
        <v>85903617.435863003</v>
      </c>
      <c r="G76" s="228">
        <f>Output_Detail!H69</f>
        <v>377005868.91580546</v>
      </c>
      <c r="H76" s="228">
        <f>Output_Detail!I69</f>
        <v>676601143.09108925</v>
      </c>
      <c r="I76" s="228">
        <f>Output_Detail!J69</f>
        <v>1259561308.7156703</v>
      </c>
      <c r="J76" s="228">
        <f>Output_Detail!K69</f>
        <v>1901815667.449666</v>
      </c>
      <c r="K76" s="229">
        <f>Output_Detail!L69</f>
        <v>2439093058.1238728</v>
      </c>
      <c r="L76" s="230">
        <f>Output_Detail!V69</f>
        <v>7019050903.6770763</v>
      </c>
      <c r="M76" s="231">
        <f>Output_Detail!AF69</f>
        <v>8801915134.7068138</v>
      </c>
      <c r="N76" s="227">
        <f>Output_Detail!AH69</f>
        <v>0</v>
      </c>
      <c r="O76" s="228">
        <f>Output_Detail!AI69</f>
        <v>0</v>
      </c>
      <c r="P76" s="228">
        <f>Output_Detail!AJ69</f>
        <v>0</v>
      </c>
      <c r="Q76" s="228">
        <f>Output_Detail!AK69</f>
        <v>75788.860526729652</v>
      </c>
      <c r="R76" s="228">
        <f>Output_Detail!AL69</f>
        <v>380441.88067392283</v>
      </c>
      <c r="S76" s="228">
        <f>Output_Detail!AM69</f>
        <v>956553.71481145988</v>
      </c>
      <c r="T76" s="228">
        <f>Output_Detail!AN69</f>
        <v>1844603.4876690696</v>
      </c>
      <c r="U76" s="228">
        <f>Output_Detail!AO69</f>
        <v>2869476.618863225</v>
      </c>
      <c r="V76" s="229">
        <f>Output_Detail!AP69</f>
        <v>3894349.7500573802</v>
      </c>
      <c r="W76" s="230">
        <f>Output_Detail!AZ69</f>
        <v>12485669.117021795</v>
      </c>
      <c r="X76" s="231">
        <f>Output_Detail!BJ69</f>
        <v>16699302.456418384</v>
      </c>
      <c r="Y76" s="227">
        <f>Output_Detail!BL69</f>
        <v>0</v>
      </c>
      <c r="Z76" s="228">
        <f>Output_Detail!BM69</f>
        <v>0</v>
      </c>
      <c r="AA76" s="228">
        <f>Output_Detail!BN69</f>
        <v>0</v>
      </c>
      <c r="AB76" s="228">
        <f>Output_Detail!BO69</f>
        <v>54989.742066976156</v>
      </c>
      <c r="AC76" s="228">
        <f>Output_Detail!BP69</f>
        <v>242512.23653530629</v>
      </c>
      <c r="AD76" s="228">
        <f>Output_Detail!BQ69</f>
        <v>448339.4073414788</v>
      </c>
      <c r="AE76" s="228">
        <f>Output_Detail!BR69</f>
        <v>832955.37004567508</v>
      </c>
      <c r="AF76" s="228">
        <f>Output_Detail!BS69</f>
        <v>1239738.4068325949</v>
      </c>
      <c r="AG76" s="229">
        <f>Output_Detail!BT69</f>
        <v>1573168.2257621184</v>
      </c>
      <c r="AH76" s="230">
        <f>Output_Detail!CD69</f>
        <v>3504419.6483764607</v>
      </c>
      <c r="AI76" s="231">
        <f>Output_Detail!CN69</f>
        <v>2943083.4759039944</v>
      </c>
    </row>
    <row r="77" spans="2:35" s="11" customFormat="1">
      <c r="B77" s="207" t="s">
        <v>49</v>
      </c>
      <c r="C77" s="215">
        <f>Output_Detail!D70</f>
        <v>0</v>
      </c>
      <c r="D77" s="216">
        <f>Output_Detail!E70</f>
        <v>0</v>
      </c>
      <c r="E77" s="216">
        <f>Output_Detail!F70</f>
        <v>0</v>
      </c>
      <c r="F77" s="216">
        <f>Output_Detail!G70</f>
        <v>21475904.358965751</v>
      </c>
      <c r="G77" s="216">
        <f>Output_Detail!H70</f>
        <v>94251467.228951365</v>
      </c>
      <c r="H77" s="216">
        <f>Output_Detail!I70</f>
        <v>169150285.77277231</v>
      </c>
      <c r="I77" s="216">
        <f>Output_Detail!J70</f>
        <v>314890327.17891759</v>
      </c>
      <c r="J77" s="216">
        <f>Output_Detail!K70</f>
        <v>475453916.86241651</v>
      </c>
      <c r="K77" s="217">
        <f>Output_Detail!L70</f>
        <v>609773264.53096819</v>
      </c>
      <c r="L77" s="218">
        <f>Output_Detail!V70</f>
        <v>1754762725.9192691</v>
      </c>
      <c r="M77" s="219">
        <f>Output_Detail!AF70</f>
        <v>2200478783.6767035</v>
      </c>
      <c r="N77" s="215">
        <f>Output_Detail!AH70</f>
        <v>0</v>
      </c>
      <c r="O77" s="216">
        <f>Output_Detail!AI70</f>
        <v>0</v>
      </c>
      <c r="P77" s="216">
        <f>Output_Detail!AJ70</f>
        <v>0</v>
      </c>
      <c r="Q77" s="216">
        <f>Output_Detail!AK70</f>
        <v>18947.215131682413</v>
      </c>
      <c r="R77" s="216">
        <f>Output_Detail!AL70</f>
        <v>95110.470168480708</v>
      </c>
      <c r="S77" s="216">
        <f>Output_Detail!AM70</f>
        <v>239138.42870286497</v>
      </c>
      <c r="T77" s="216">
        <f>Output_Detail!AN70</f>
        <v>461150.87191726739</v>
      </c>
      <c r="U77" s="216">
        <f>Output_Detail!AO70</f>
        <v>717369.15471580625</v>
      </c>
      <c r="V77" s="217">
        <f>Output_Detail!AP70</f>
        <v>973587.43751434505</v>
      </c>
      <c r="W77" s="218">
        <f>Output_Detail!AZ70</f>
        <v>3121417.2792554488</v>
      </c>
      <c r="X77" s="219">
        <f>Output_Detail!BJ70</f>
        <v>4174825.614104596</v>
      </c>
      <c r="Y77" s="215">
        <f>Output_Detail!BL70</f>
        <v>0</v>
      </c>
      <c r="Z77" s="216">
        <f>Output_Detail!BM70</f>
        <v>0</v>
      </c>
      <c r="AA77" s="216">
        <f>Output_Detail!BN70</f>
        <v>0</v>
      </c>
      <c r="AB77" s="216">
        <f>Output_Detail!BO70</f>
        <v>13747.435516744039</v>
      </c>
      <c r="AC77" s="216">
        <f>Output_Detail!BP70</f>
        <v>60628.059133826573</v>
      </c>
      <c r="AD77" s="216">
        <f>Output_Detail!BQ70</f>
        <v>112084.8518353697</v>
      </c>
      <c r="AE77" s="216">
        <f>Output_Detail!BR70</f>
        <v>208238.84251141877</v>
      </c>
      <c r="AF77" s="216">
        <f>Output_Detail!BS70</f>
        <v>309934.60170814872</v>
      </c>
      <c r="AG77" s="217">
        <f>Output_Detail!BT70</f>
        <v>393292.05644052959</v>
      </c>
      <c r="AH77" s="218">
        <f>Output_Detail!CD70</f>
        <v>876104.91209411516</v>
      </c>
      <c r="AI77" s="219">
        <f>Output_Detail!CN70</f>
        <v>735770.8689759986</v>
      </c>
    </row>
    <row r="78" spans="2:35">
      <c r="C78" s="135"/>
      <c r="D78" s="136"/>
      <c r="E78" s="136"/>
      <c r="F78" s="136"/>
      <c r="G78" s="136"/>
      <c r="H78" s="136"/>
      <c r="I78" s="136"/>
      <c r="J78" s="136"/>
      <c r="K78" s="137"/>
      <c r="L78" s="138"/>
      <c r="M78" s="145"/>
      <c r="N78" s="135"/>
      <c r="O78" s="136"/>
      <c r="P78" s="136"/>
      <c r="Q78" s="136"/>
      <c r="R78" s="136"/>
      <c r="S78" s="136"/>
      <c r="T78" s="136"/>
      <c r="U78" s="136"/>
      <c r="V78" s="137"/>
      <c r="W78" s="138"/>
      <c r="X78" s="145"/>
      <c r="Y78" s="135"/>
      <c r="Z78" s="136"/>
      <c r="AA78" s="136"/>
      <c r="AB78" s="136"/>
      <c r="AC78" s="136"/>
      <c r="AD78" s="136"/>
      <c r="AE78" s="136"/>
      <c r="AF78" s="136"/>
      <c r="AG78" s="137"/>
      <c r="AH78" s="138"/>
      <c r="AI78" s="145"/>
    </row>
    <row r="79" spans="2:35">
      <c r="B79" s="123" t="s">
        <v>52</v>
      </c>
      <c r="C79" s="135"/>
      <c r="D79" s="136"/>
      <c r="E79" s="136"/>
      <c r="F79" s="136"/>
      <c r="G79" s="136"/>
      <c r="H79" s="136"/>
      <c r="I79" s="136"/>
      <c r="J79" s="136"/>
      <c r="K79" s="137"/>
      <c r="L79" s="138"/>
      <c r="M79" s="145"/>
      <c r="N79" s="135"/>
      <c r="O79" s="136"/>
      <c r="P79" s="136"/>
      <c r="Q79" s="136"/>
      <c r="R79" s="136"/>
      <c r="S79" s="136"/>
      <c r="T79" s="136"/>
      <c r="U79" s="136"/>
      <c r="V79" s="137"/>
      <c r="W79" s="138"/>
      <c r="X79" s="145"/>
      <c r="Y79" s="135"/>
      <c r="Z79" s="136"/>
      <c r="AA79" s="136"/>
      <c r="AB79" s="136"/>
      <c r="AC79" s="136"/>
      <c r="AD79" s="136"/>
      <c r="AE79" s="136"/>
      <c r="AF79" s="136"/>
      <c r="AG79" s="137"/>
      <c r="AH79" s="138"/>
      <c r="AI79" s="145"/>
    </row>
    <row r="80" spans="2:35" s="225" customFormat="1">
      <c r="B80" s="226" t="s">
        <v>46</v>
      </c>
      <c r="C80" s="227">
        <f>Output_Detail!D73</f>
        <v>0</v>
      </c>
      <c r="D80" s="228">
        <f>Output_Detail!E73</f>
        <v>63977777.777777769</v>
      </c>
      <c r="E80" s="228">
        <f>Output_Detail!F73</f>
        <v>127955555.55555554</v>
      </c>
      <c r="F80" s="228">
        <f>Output_Detail!G73</f>
        <v>191933333.33333331</v>
      </c>
      <c r="G80" s="228">
        <f>Output_Detail!H73</f>
        <v>255911111.11111107</v>
      </c>
      <c r="H80" s="228">
        <f>Output_Detail!I73</f>
        <v>319888888.88888884</v>
      </c>
      <c r="I80" s="228">
        <f>Output_Detail!J73</f>
        <v>430100000</v>
      </c>
      <c r="J80" s="228">
        <f>Output_Detail!K73</f>
        <v>478666666.66666669</v>
      </c>
      <c r="K80" s="229">
        <f>Output_Detail!L73</f>
        <v>527233333.33333331</v>
      </c>
      <c r="L80" s="230">
        <f>Output_Detail!V73</f>
        <v>575800000</v>
      </c>
      <c r="M80" s="231">
        <f>Output_Detail!AF73</f>
        <v>575800000</v>
      </c>
      <c r="N80" s="227">
        <f>Output_Detail!AH73</f>
        <v>0</v>
      </c>
      <c r="O80" s="228">
        <f>Output_Detail!AI73</f>
        <v>283666.66666666663</v>
      </c>
      <c r="P80" s="228">
        <f>Output_Detail!AJ73</f>
        <v>567333.33333333326</v>
      </c>
      <c r="Q80" s="228">
        <f>Output_Detail!AK73</f>
        <v>851000</v>
      </c>
      <c r="R80" s="228">
        <f>Output_Detail!AL73</f>
        <v>1134666.6666666665</v>
      </c>
      <c r="S80" s="228">
        <f>Output_Detail!AM73</f>
        <v>1418333.3333333333</v>
      </c>
      <c r="T80" s="228">
        <f>Output_Detail!AN73</f>
        <v>1702000</v>
      </c>
      <c r="U80" s="228">
        <f>Output_Detail!AO73</f>
        <v>1985666.6666666665</v>
      </c>
      <c r="V80" s="229">
        <f>Output_Detail!AP73</f>
        <v>2269333.333333333</v>
      </c>
      <c r="W80" s="230">
        <f>Output_Detail!AZ73</f>
        <v>2553000</v>
      </c>
      <c r="X80" s="231">
        <f>Output_Detail!BJ73</f>
        <v>2553000</v>
      </c>
      <c r="Y80" s="227">
        <f>Output_Detail!BL73</f>
        <v>0</v>
      </c>
      <c r="Z80" s="228">
        <f>Output_Detail!BM73</f>
        <v>54796.442097026593</v>
      </c>
      <c r="AA80" s="228">
        <f>Output_Detail!BN73</f>
        <v>109043.21596244129</v>
      </c>
      <c r="AB80" s="228">
        <f>Output_Detail!BO73</f>
        <v>162740.32159624409</v>
      </c>
      <c r="AC80" s="228">
        <f>Output_Detail!BP73</f>
        <v>215887.75899843502</v>
      </c>
      <c r="AD80" s="228">
        <f>Output_Detail!BQ73</f>
        <v>268485.52816901403</v>
      </c>
      <c r="AE80" s="228">
        <f>Output_Detail!BR73</f>
        <v>347147.09859154926</v>
      </c>
      <c r="AF80" s="228">
        <f>Output_Detail!BS73</f>
        <v>385940.7300469483</v>
      </c>
      <c r="AG80" s="229">
        <f>Output_Detail!BT73</f>
        <v>423566.0253521126</v>
      </c>
      <c r="AH80" s="230">
        <f>Output_Detail!CD73</f>
        <v>376913.14788732387</v>
      </c>
      <c r="AI80" s="231">
        <f>Output_Detail!CN73</f>
        <v>277972.86619718291</v>
      </c>
    </row>
    <row r="81" spans="2:35" s="225" customFormat="1">
      <c r="B81" s="226" t="s">
        <v>47</v>
      </c>
      <c r="C81" s="227">
        <f>Output_Detail!D74</f>
        <v>0</v>
      </c>
      <c r="D81" s="228">
        <f>Output_Detail!E74</f>
        <v>57945007.923930265</v>
      </c>
      <c r="E81" s="228">
        <f>Output_Detail!F74</f>
        <v>115890015.84786053</v>
      </c>
      <c r="F81" s="228">
        <f>Output_Detail!G74</f>
        <v>173835023.7717908</v>
      </c>
      <c r="G81" s="228">
        <f>Output_Detail!H74</f>
        <v>231780031.69572106</v>
      </c>
      <c r="H81" s="228">
        <f>Output_Detail!I74</f>
        <v>289725039.61965132</v>
      </c>
      <c r="I81" s="228">
        <f>Output_Detail!J74</f>
        <v>389543819.33438987</v>
      </c>
      <c r="J81" s="228">
        <f>Output_Detail!K74</f>
        <v>433530903.32805073</v>
      </c>
      <c r="K81" s="229">
        <f>Output_Detail!L74</f>
        <v>477517987.32171154</v>
      </c>
      <c r="L81" s="230">
        <f>Output_Detail!V74</f>
        <v>521505071.31537241</v>
      </c>
      <c r="M81" s="231">
        <f>Output_Detail!AF74</f>
        <v>521505071.31537241</v>
      </c>
      <c r="N81" s="227">
        <f>Output_Detail!AH74</f>
        <v>0</v>
      </c>
      <c r="O81" s="228">
        <f>Output_Detail!AI74</f>
        <v>256918.38351822502</v>
      </c>
      <c r="P81" s="228">
        <f>Output_Detail!AJ74</f>
        <v>513836.76703645004</v>
      </c>
      <c r="Q81" s="228">
        <f>Output_Detail!AK74</f>
        <v>770755.15055467514</v>
      </c>
      <c r="R81" s="228">
        <f>Output_Detail!AL74</f>
        <v>1027673.5340729001</v>
      </c>
      <c r="S81" s="228">
        <f>Output_Detail!AM74</f>
        <v>1284591.9175911252</v>
      </c>
      <c r="T81" s="228">
        <f>Output_Detail!AN74</f>
        <v>1541510.3011093503</v>
      </c>
      <c r="U81" s="228">
        <f>Output_Detail!AO74</f>
        <v>1798428.6846275751</v>
      </c>
      <c r="V81" s="229">
        <f>Output_Detail!AP74</f>
        <v>2055347.0681458001</v>
      </c>
      <c r="W81" s="230">
        <f>Output_Detail!AZ74</f>
        <v>2312265.4516640254</v>
      </c>
      <c r="X81" s="231">
        <f>Output_Detail!BJ74</f>
        <v>2312265.4516640254</v>
      </c>
      <c r="Y81" s="227">
        <f>Output_Detail!BL74</f>
        <v>0</v>
      </c>
      <c r="Z81" s="228">
        <f>Output_Detail!BM74</f>
        <v>49629.424181379873</v>
      </c>
      <c r="AA81" s="228">
        <f>Output_Detail!BN74</f>
        <v>98761.010970737247</v>
      </c>
      <c r="AB81" s="228">
        <f>Output_Detail!BO74</f>
        <v>147394.76036807214</v>
      </c>
      <c r="AC81" s="228">
        <f>Output_Detail!BP74</f>
        <v>195530.67237338447</v>
      </c>
      <c r="AD81" s="228">
        <f>Output_Detail!BQ74</f>
        <v>243168.74698667438</v>
      </c>
      <c r="AE81" s="228">
        <f>Output_Detail!BR74</f>
        <v>314412.9427021718</v>
      </c>
      <c r="AF81" s="228">
        <f>Output_Detail!BS74</f>
        <v>349548.53759402689</v>
      </c>
      <c r="AG81" s="229">
        <f>Output_Detail!BT74</f>
        <v>383625.96432445693</v>
      </c>
      <c r="AH81" s="230">
        <f>Output_Detail!CD74</f>
        <v>341372.20921966014</v>
      </c>
      <c r="AI81" s="231">
        <f>Output_Detail!CN74</f>
        <v>251761.4786556102</v>
      </c>
    </row>
    <row r="82" spans="2:35" s="225" customFormat="1">
      <c r="B82" s="226" t="s">
        <v>48</v>
      </c>
      <c r="C82" s="227">
        <f>Output_Detail!D75</f>
        <v>0</v>
      </c>
      <c r="D82" s="228">
        <f>Output_Detail!E75</f>
        <v>57945007.923930265</v>
      </c>
      <c r="E82" s="228">
        <f>Output_Detail!F75</f>
        <v>115890015.84786053</v>
      </c>
      <c r="F82" s="228">
        <f>Output_Detail!G75</f>
        <v>173835023.7717908</v>
      </c>
      <c r="G82" s="228">
        <f>Output_Detail!H75</f>
        <v>231780031.69572106</v>
      </c>
      <c r="H82" s="228">
        <f>Output_Detail!I75</f>
        <v>289725039.61965132</v>
      </c>
      <c r="I82" s="228">
        <f>Output_Detail!J75</f>
        <v>389543819.33438987</v>
      </c>
      <c r="J82" s="228">
        <f>Output_Detail!K75</f>
        <v>433530903.32805073</v>
      </c>
      <c r="K82" s="229">
        <f>Output_Detail!L75</f>
        <v>477517987.32171154</v>
      </c>
      <c r="L82" s="230">
        <f>Output_Detail!V75</f>
        <v>521505071.31537241</v>
      </c>
      <c r="M82" s="231">
        <f>Output_Detail!AF75</f>
        <v>521505071.31537241</v>
      </c>
      <c r="N82" s="227">
        <f>Output_Detail!AH75</f>
        <v>0</v>
      </c>
      <c r="O82" s="228">
        <f>Output_Detail!AI75</f>
        <v>256918.38351822502</v>
      </c>
      <c r="P82" s="228">
        <f>Output_Detail!AJ75</f>
        <v>513836.76703645004</v>
      </c>
      <c r="Q82" s="228">
        <f>Output_Detail!AK75</f>
        <v>770755.15055467514</v>
      </c>
      <c r="R82" s="228">
        <f>Output_Detail!AL75</f>
        <v>1027673.5340729001</v>
      </c>
      <c r="S82" s="228">
        <f>Output_Detail!AM75</f>
        <v>1284591.9175911252</v>
      </c>
      <c r="T82" s="228">
        <f>Output_Detail!AN75</f>
        <v>1541510.3011093503</v>
      </c>
      <c r="U82" s="228">
        <f>Output_Detail!AO75</f>
        <v>1798428.6846275751</v>
      </c>
      <c r="V82" s="229">
        <f>Output_Detail!AP75</f>
        <v>2055347.0681458001</v>
      </c>
      <c r="W82" s="230">
        <f>Output_Detail!AZ75</f>
        <v>2312265.4516640254</v>
      </c>
      <c r="X82" s="231">
        <f>Output_Detail!BJ75</f>
        <v>2312265.4516640254</v>
      </c>
      <c r="Y82" s="227">
        <f>Output_Detail!BL75</f>
        <v>0</v>
      </c>
      <c r="Z82" s="228">
        <f>Output_Detail!BM75</f>
        <v>49629.424181379873</v>
      </c>
      <c r="AA82" s="228">
        <f>Output_Detail!BN75</f>
        <v>98761.010970737247</v>
      </c>
      <c r="AB82" s="228">
        <f>Output_Detail!BO75</f>
        <v>147394.76036807214</v>
      </c>
      <c r="AC82" s="228">
        <f>Output_Detail!BP75</f>
        <v>195530.67237338447</v>
      </c>
      <c r="AD82" s="228">
        <f>Output_Detail!BQ75</f>
        <v>243168.74698667438</v>
      </c>
      <c r="AE82" s="228">
        <f>Output_Detail!BR75</f>
        <v>314412.9427021718</v>
      </c>
      <c r="AF82" s="228">
        <f>Output_Detail!BS75</f>
        <v>349548.53759402689</v>
      </c>
      <c r="AG82" s="229">
        <f>Output_Detail!BT75</f>
        <v>383625.96432445693</v>
      </c>
      <c r="AH82" s="230">
        <f>Output_Detail!CD75</f>
        <v>341372.20921966014</v>
      </c>
      <c r="AI82" s="231">
        <f>Output_Detail!CN75</f>
        <v>251761.4786556102</v>
      </c>
    </row>
    <row r="83" spans="2:35" s="11" customFormat="1">
      <c r="B83" s="207" t="s">
        <v>49</v>
      </c>
      <c r="C83" s="215">
        <f>Output_Detail!D76</f>
        <v>0</v>
      </c>
      <c r="D83" s="216">
        <f>Output_Detail!E76</f>
        <v>36505354.992076069</v>
      </c>
      <c r="E83" s="216">
        <f>Output_Detail!F76</f>
        <v>73010709.984152138</v>
      </c>
      <c r="F83" s="216">
        <f>Output_Detail!G76</f>
        <v>109516064.97622821</v>
      </c>
      <c r="G83" s="216">
        <f>Output_Detail!H76</f>
        <v>146021419.96830428</v>
      </c>
      <c r="H83" s="216">
        <f>Output_Detail!I76</f>
        <v>182526774.96038035</v>
      </c>
      <c r="I83" s="216">
        <f>Output_Detail!J76</f>
        <v>245412606.18066561</v>
      </c>
      <c r="J83" s="216">
        <f>Output_Detail!K76</f>
        <v>273124469.09667194</v>
      </c>
      <c r="K83" s="217">
        <f>Output_Detail!L76</f>
        <v>300836332.01267827</v>
      </c>
      <c r="L83" s="218">
        <f>Output_Detail!V76</f>
        <v>328548194.92868459</v>
      </c>
      <c r="M83" s="219">
        <f>Output_Detail!AF76</f>
        <v>328548194.92868459</v>
      </c>
      <c r="N83" s="215">
        <f>Output_Detail!AH76</f>
        <v>0</v>
      </c>
      <c r="O83" s="216">
        <f>Output_Detail!AI76</f>
        <v>161858.58161648177</v>
      </c>
      <c r="P83" s="216">
        <f>Output_Detail!AJ76</f>
        <v>323717.16323296353</v>
      </c>
      <c r="Q83" s="216">
        <f>Output_Detail!AK76</f>
        <v>485575.74484944536</v>
      </c>
      <c r="R83" s="216">
        <f>Output_Detail!AL76</f>
        <v>647434.32646592706</v>
      </c>
      <c r="S83" s="216">
        <f>Output_Detail!AM76</f>
        <v>809292.90808240895</v>
      </c>
      <c r="T83" s="216">
        <f>Output_Detail!AN76</f>
        <v>971151.48969889071</v>
      </c>
      <c r="U83" s="216">
        <f>Output_Detail!AO76</f>
        <v>1133010.0713153724</v>
      </c>
      <c r="V83" s="217">
        <f>Output_Detail!AP76</f>
        <v>1294868.6529318541</v>
      </c>
      <c r="W83" s="218">
        <f>Output_Detail!AZ76</f>
        <v>1456727.2345483361</v>
      </c>
      <c r="X83" s="219">
        <f>Output_Detail!BJ76</f>
        <v>1456727.2345483361</v>
      </c>
      <c r="Y83" s="215">
        <f>Output_Detail!BL76</f>
        <v>0</v>
      </c>
      <c r="Z83" s="216">
        <f>Output_Detail!BM76</f>
        <v>31266.537234269326</v>
      </c>
      <c r="AA83" s="216">
        <f>Output_Detail!BN76</f>
        <v>62219.436911564466</v>
      </c>
      <c r="AB83" s="216">
        <f>Output_Detail!BO76</f>
        <v>92858.699031885451</v>
      </c>
      <c r="AC83" s="216">
        <f>Output_Detail!BP76</f>
        <v>123184.32359523224</v>
      </c>
      <c r="AD83" s="216">
        <f>Output_Detail!BQ76</f>
        <v>153196.31060160487</v>
      </c>
      <c r="AE83" s="216">
        <f>Output_Detail!BR76</f>
        <v>198080.15390236824</v>
      </c>
      <c r="AF83" s="216">
        <f>Output_Detail!BS76</f>
        <v>220215.57868423694</v>
      </c>
      <c r="AG83" s="217">
        <f>Output_Detail!BT76</f>
        <v>241684.35752440788</v>
      </c>
      <c r="AH83" s="218">
        <f>Output_Detail!CD76</f>
        <v>215064.49180838591</v>
      </c>
      <c r="AI83" s="219">
        <f>Output_Detail!CN76</f>
        <v>158609.73155303442</v>
      </c>
    </row>
    <row r="84" spans="2:35">
      <c r="C84" s="135"/>
      <c r="D84" s="136"/>
      <c r="E84" s="136"/>
      <c r="F84" s="136"/>
      <c r="G84" s="136"/>
      <c r="H84" s="136"/>
      <c r="I84" s="136"/>
      <c r="J84" s="136"/>
      <c r="K84" s="137"/>
      <c r="L84" s="138"/>
      <c r="M84" s="145"/>
      <c r="N84" s="135"/>
      <c r="O84" s="136"/>
      <c r="P84" s="136"/>
      <c r="Q84" s="136"/>
      <c r="R84" s="136"/>
      <c r="S84" s="136"/>
      <c r="T84" s="136"/>
      <c r="U84" s="136"/>
      <c r="V84" s="137"/>
      <c r="W84" s="138"/>
      <c r="X84" s="145"/>
      <c r="Y84" s="135"/>
      <c r="Z84" s="136"/>
      <c r="AA84" s="136"/>
      <c r="AB84" s="136"/>
      <c r="AC84" s="136"/>
      <c r="AD84" s="136"/>
      <c r="AE84" s="136"/>
      <c r="AF84" s="136"/>
      <c r="AG84" s="137"/>
      <c r="AH84" s="138"/>
      <c r="AI84" s="145"/>
    </row>
    <row r="85" spans="2:35">
      <c r="B85" s="123" t="s">
        <v>53</v>
      </c>
      <c r="C85" s="135"/>
      <c r="D85" s="136"/>
      <c r="E85" s="136"/>
      <c r="F85" s="136"/>
      <c r="G85" s="136"/>
      <c r="H85" s="136"/>
      <c r="I85" s="136"/>
      <c r="J85" s="136"/>
      <c r="K85" s="137"/>
      <c r="L85" s="138"/>
      <c r="M85" s="145"/>
      <c r="N85" s="135"/>
      <c r="O85" s="136"/>
      <c r="P85" s="136"/>
      <c r="Q85" s="136"/>
      <c r="R85" s="136"/>
      <c r="S85" s="136"/>
      <c r="T85" s="136"/>
      <c r="U85" s="136"/>
      <c r="V85" s="137"/>
      <c r="W85" s="138"/>
      <c r="X85" s="145"/>
      <c r="Y85" s="135"/>
      <c r="Z85" s="136"/>
      <c r="AA85" s="136"/>
      <c r="AB85" s="136"/>
      <c r="AC85" s="136"/>
      <c r="AD85" s="136"/>
      <c r="AE85" s="136"/>
      <c r="AF85" s="136"/>
      <c r="AG85" s="137"/>
      <c r="AH85" s="138"/>
      <c r="AI85" s="145"/>
    </row>
    <row r="86" spans="2:35" s="225" customFormat="1">
      <c r="B86" s="226" t="s">
        <v>46</v>
      </c>
      <c r="C86" s="227">
        <f ca="1">Output_Detail!D79</f>
        <v>146179400</v>
      </c>
      <c r="D86" s="228">
        <f ca="1">Output_Detail!E79</f>
        <v>328279974.95871043</v>
      </c>
      <c r="E86" s="228">
        <f ca="1">Output_Detail!F79</f>
        <v>715558442.70646191</v>
      </c>
      <c r="F86" s="228">
        <f ca="1">Output_Detail!G79</f>
        <v>1202414362.5422094</v>
      </c>
      <c r="G86" s="228">
        <f ca="1">Output_Detail!H79</f>
        <v>1962909542.4680438</v>
      </c>
      <c r="H86" s="228">
        <f ca="1">Output_Detail!I79</f>
        <v>2676267844.322866</v>
      </c>
      <c r="I86" s="228">
        <f ca="1">Output_Detail!J79</f>
        <v>3753093398.5671196</v>
      </c>
      <c r="J86" s="228">
        <f ca="1">Output_Detail!K79</f>
        <v>4784832690.6362467</v>
      </c>
      <c r="K86" s="229">
        <f ca="1">Output_Detail!L79</f>
        <v>5819623811.0506992</v>
      </c>
      <c r="L86" s="230">
        <f ca="1">Output_Detail!V79</f>
        <v>14923280064.513859</v>
      </c>
      <c r="M86" s="231">
        <f ca="1">Output_Detail!AF79</f>
        <v>20713645122.786827</v>
      </c>
      <c r="N86" s="227">
        <f ca="1">Output_Detail!AH79</f>
        <v>654900</v>
      </c>
      <c r="O86" s="228">
        <f ca="1">Output_Detail!AI79</f>
        <v>1289376.0644408574</v>
      </c>
      <c r="P86" s="228">
        <f ca="1">Output_Detail!AJ79</f>
        <v>2030281.229080464</v>
      </c>
      <c r="Q86" s="228">
        <f ca="1">Output_Detail!AK79</f>
        <v>2857319.4344164487</v>
      </c>
      <c r="R86" s="228">
        <f ca="1">Output_Detail!AL79</f>
        <v>3961468.8990209149</v>
      </c>
      <c r="S86" s="228">
        <f ca="1">Output_Detail!AM79</f>
        <v>5336024.5001390548</v>
      </c>
      <c r="T86" s="228">
        <f ca="1">Output_Detail!AN79</f>
        <v>7057259.9314760603</v>
      </c>
      <c r="U86" s="228">
        <f ca="1">Output_Detail!AO79</f>
        <v>8904193.6531532817</v>
      </c>
      <c r="V86" s="229">
        <f ca="1">Output_Detail!AP79</f>
        <v>10812832.899935368</v>
      </c>
      <c r="W86" s="230">
        <f ca="1">Output_Detail!AZ79</f>
        <v>25551634.853850007</v>
      </c>
      <c r="X86" s="231">
        <f ca="1">Output_Detail!BJ79</f>
        <v>35081802.641934812</v>
      </c>
      <c r="Y86" s="227">
        <f ca="1">Output_Detail!BL79</f>
        <v>126225.17647887324</v>
      </c>
      <c r="Z86" s="228">
        <f ca="1">Output_Detail!BM79</f>
        <v>271448.63411309337</v>
      </c>
      <c r="AA86" s="228">
        <f ca="1">Output_Detail!BN79</f>
        <v>542966.59068310831</v>
      </c>
      <c r="AB86" s="228">
        <f ca="1">Output_Detail!BO79</f>
        <v>874799.44238978787</v>
      </c>
      <c r="AC86" s="228">
        <f ca="1">Output_Detail!BP79</f>
        <v>1378527.4492064482</v>
      </c>
      <c r="AD86" s="228">
        <f ca="1">Output_Detail!BQ79</f>
        <v>1864204.3133988951</v>
      </c>
      <c r="AE86" s="228">
        <f ca="1">Output_Detail!BR79</f>
        <v>2573257.1313355491</v>
      </c>
      <c r="AF86" s="228">
        <f ca="1">Output_Detail!BS79</f>
        <v>3217653.9899559463</v>
      </c>
      <c r="AG86" s="229">
        <f ca="1">Output_Detail!BT79</f>
        <v>3842524.0723697045</v>
      </c>
      <c r="AH86" s="230">
        <f ca="1">Output_Detail!CD79</f>
        <v>7392619.0700806314</v>
      </c>
      <c r="AI86" s="231">
        <f ca="1">Output_Detail!CN79</f>
        <v>6679305.3369109128</v>
      </c>
    </row>
    <row r="87" spans="2:35" s="225" customFormat="1">
      <c r="B87" s="226" t="s">
        <v>47</v>
      </c>
      <c r="C87" s="227">
        <f ca="1">Output_Detail!D80</f>
        <v>146179400</v>
      </c>
      <c r="D87" s="228">
        <f ca="1">Output_Detail!E80</f>
        <v>317743895.38676965</v>
      </c>
      <c r="E87" s="228">
        <f ca="1">Output_Detail!F80</f>
        <v>653513751.34082556</v>
      </c>
      <c r="F87" s="228">
        <f ca="1">Output_Detail!G80</f>
        <v>1079035344.4644229</v>
      </c>
      <c r="G87" s="228">
        <f ca="1">Output_Detail!H80</f>
        <v>1751707584.7338147</v>
      </c>
      <c r="H87" s="228">
        <f ca="1">Output_Detail!I80</f>
        <v>2387786436.617672</v>
      </c>
      <c r="I87" s="228">
        <f ca="1">Output_Detail!J80</f>
        <v>3352724466.8962965</v>
      </c>
      <c r="J87" s="228">
        <f ca="1">Output_Detail!K80</f>
        <v>4276790374.0589647</v>
      </c>
      <c r="K87" s="229">
        <f ca="1">Output_Detail!L80</f>
        <v>5191101348.9648857</v>
      </c>
      <c r="L87" s="230">
        <f ca="1">Output_Detail!V80</f>
        <v>13219498499.16465</v>
      </c>
      <c r="M87" s="231">
        <f ca="1">Output_Detail!AF80</f>
        <v>18233923317.276295</v>
      </c>
      <c r="N87" s="227">
        <f ca="1">Output_Detail!AH80</f>
        <v>654900</v>
      </c>
      <c r="O87" s="228">
        <f ca="1">Output_Detail!AI80</f>
        <v>1260291.8415149967</v>
      </c>
      <c r="P87" s="228">
        <f ca="1">Output_Detail!AJ80</f>
        <v>1950859.6663458766</v>
      </c>
      <c r="Q87" s="228">
        <f ca="1">Output_Detail!AK80</f>
        <v>2719212.4338112874</v>
      </c>
      <c r="R87" s="228">
        <f ca="1">Output_Detail!AL80</f>
        <v>3738190.5503959358</v>
      </c>
      <c r="S87" s="228">
        <f ca="1">Output_Detail!AM80</f>
        <v>5005240.4284122866</v>
      </c>
      <c r="T87" s="228">
        <f ca="1">Output_Detail!AN80</f>
        <v>6586106.2650704915</v>
      </c>
      <c r="U87" s="228">
        <f ca="1">Output_Detail!AO80</f>
        <v>8280798.3734698715</v>
      </c>
      <c r="V87" s="229">
        <f ca="1">Output_Detail!AP80</f>
        <v>10024883.695981411</v>
      </c>
      <c r="W87" s="230">
        <f ca="1">Output_Detail!AZ80</f>
        <v>23534437.894366253</v>
      </c>
      <c r="X87" s="231">
        <f ca="1">Output_Detail!BJ80</f>
        <v>32319705.98768365</v>
      </c>
      <c r="Y87" s="227">
        <f ca="1">Output_Detail!BL80</f>
        <v>126225.17647887324</v>
      </c>
      <c r="Z87" s="228">
        <f ca="1">Output_Detail!BM80</f>
        <v>263455.98040358647</v>
      </c>
      <c r="AA87" s="228">
        <f ca="1">Output_Detail!BN80</f>
        <v>501539.28757891472</v>
      </c>
      <c r="AB87" s="228">
        <f ca="1">Output_Detail!BO80</f>
        <v>794109.02411663509</v>
      </c>
      <c r="AC87" s="228">
        <f ca="1">Output_Detail!BP80</f>
        <v>1242076.1276877203</v>
      </c>
      <c r="AD87" s="228">
        <f ca="1">Output_Detail!BQ80</f>
        <v>1677554.5443259587</v>
      </c>
      <c r="AE87" s="228">
        <f ca="1">Output_Detail!BR80</f>
        <v>2315228.7511834074</v>
      </c>
      <c r="AF87" s="228">
        <f ca="1">Output_Detail!BS80</f>
        <v>2894849.8542612763</v>
      </c>
      <c r="AG87" s="229">
        <f ca="1">Output_Detail!BT80</f>
        <v>3449750.2177383327</v>
      </c>
      <c r="AH87" s="230">
        <f ca="1">Output_Detail!CD80</f>
        <v>6601259.3757860586</v>
      </c>
      <c r="AI87" s="231">
        <f ca="1">Output_Detail!CN80</f>
        <v>5963801.727209093</v>
      </c>
    </row>
    <row r="88" spans="2:35" s="225" customFormat="1">
      <c r="B88" s="226" t="s">
        <v>48</v>
      </c>
      <c r="C88" s="227">
        <f ca="1">Output_Detail!D81</f>
        <v>146179400</v>
      </c>
      <c r="D88" s="228">
        <f ca="1">Output_Detail!E81</f>
        <v>317743895.38676965</v>
      </c>
      <c r="E88" s="228">
        <f ca="1">Output_Detail!F81</f>
        <v>653513751.34082556</v>
      </c>
      <c r="F88" s="228">
        <f ca="1">Output_Detail!G81</f>
        <v>1079035344.4644229</v>
      </c>
      <c r="G88" s="228">
        <f ca="1">Output_Detail!H81</f>
        <v>1751707584.7338147</v>
      </c>
      <c r="H88" s="228">
        <f ca="1">Output_Detail!I81</f>
        <v>2387786436.617672</v>
      </c>
      <c r="I88" s="228">
        <f ca="1">Output_Detail!J81</f>
        <v>3352724466.8962965</v>
      </c>
      <c r="J88" s="228">
        <f ca="1">Output_Detail!K81</f>
        <v>4276790374.0589647</v>
      </c>
      <c r="K88" s="229">
        <f ca="1">Output_Detail!L81</f>
        <v>5191101348.9648857</v>
      </c>
      <c r="L88" s="230">
        <f ca="1">Output_Detail!V81</f>
        <v>13219498499.16465</v>
      </c>
      <c r="M88" s="231">
        <f ca="1">Output_Detail!AF81</f>
        <v>18233923317.276295</v>
      </c>
      <c r="N88" s="227">
        <f ca="1">Output_Detail!AH81</f>
        <v>654900</v>
      </c>
      <c r="O88" s="228">
        <f ca="1">Output_Detail!AI81</f>
        <v>1260291.8415149967</v>
      </c>
      <c r="P88" s="228">
        <f ca="1">Output_Detail!AJ81</f>
        <v>1950859.6663458766</v>
      </c>
      <c r="Q88" s="228">
        <f ca="1">Output_Detail!AK81</f>
        <v>2719212.4338112874</v>
      </c>
      <c r="R88" s="228">
        <f ca="1">Output_Detail!AL81</f>
        <v>3738190.5503959358</v>
      </c>
      <c r="S88" s="228">
        <f ca="1">Output_Detail!AM81</f>
        <v>5005240.4284122866</v>
      </c>
      <c r="T88" s="228">
        <f ca="1">Output_Detail!AN81</f>
        <v>6586106.2650704915</v>
      </c>
      <c r="U88" s="228">
        <f ca="1">Output_Detail!AO81</f>
        <v>8280798.3734698715</v>
      </c>
      <c r="V88" s="229">
        <f ca="1">Output_Detail!AP81</f>
        <v>10024883.695981411</v>
      </c>
      <c r="W88" s="230">
        <f ca="1">Output_Detail!AZ81</f>
        <v>23534437.894366253</v>
      </c>
      <c r="X88" s="231">
        <f ca="1">Output_Detail!BJ81</f>
        <v>32319705.98768365</v>
      </c>
      <c r="Y88" s="227">
        <f ca="1">Output_Detail!BL81</f>
        <v>126225.17647887324</v>
      </c>
      <c r="Z88" s="228">
        <f ca="1">Output_Detail!BM81</f>
        <v>263455.98040358647</v>
      </c>
      <c r="AA88" s="228">
        <f ca="1">Output_Detail!BN81</f>
        <v>501539.28757891472</v>
      </c>
      <c r="AB88" s="228">
        <f ca="1">Output_Detail!BO81</f>
        <v>794109.02411663509</v>
      </c>
      <c r="AC88" s="228">
        <f ca="1">Output_Detail!BP81</f>
        <v>1242076.1276877203</v>
      </c>
      <c r="AD88" s="228">
        <f ca="1">Output_Detail!BQ81</f>
        <v>1677554.5443259587</v>
      </c>
      <c r="AE88" s="228">
        <f ca="1">Output_Detail!BR81</f>
        <v>2315228.7511834074</v>
      </c>
      <c r="AF88" s="228">
        <f ca="1">Output_Detail!BS81</f>
        <v>2894849.8542612763</v>
      </c>
      <c r="AG88" s="229">
        <f ca="1">Output_Detail!BT81</f>
        <v>3449750.2177383327</v>
      </c>
      <c r="AH88" s="230">
        <f ca="1">Output_Detail!CD81</f>
        <v>6601259.3757860586</v>
      </c>
      <c r="AI88" s="231">
        <f ca="1">Output_Detail!CN81</f>
        <v>5963801.727209093</v>
      </c>
    </row>
    <row r="89" spans="2:35" s="11" customFormat="1" ht="17.100000000000001" thickBot="1">
      <c r="B89" s="207" t="s">
        <v>49</v>
      </c>
      <c r="C89" s="220">
        <f ca="1">Output_Detail!D82</f>
        <v>58471760</v>
      </c>
      <c r="D89" s="221">
        <f ca="1">Output_Detail!E82</f>
        <v>146909675.97126615</v>
      </c>
      <c r="E89" s="221">
        <f ca="1">Output_Detail!F82</f>
        <v>327302593.86021256</v>
      </c>
      <c r="F89" s="221">
        <f ca="1">Output_Detail!G82</f>
        <v>531326363.15898478</v>
      </c>
      <c r="G89" s="221">
        <f ca="1">Output_Detail!H82</f>
        <v>810142918.30573702</v>
      </c>
      <c r="H89" s="221">
        <f ca="1">Output_Detail!I82</f>
        <v>1065834338.9210343</v>
      </c>
      <c r="I89" s="221">
        <f ca="1">Output_Detail!J82</f>
        <v>1420774947.1134758</v>
      </c>
      <c r="J89" s="221">
        <f ca="1">Output_Detail!K82</f>
        <v>1730537747.7965875</v>
      </c>
      <c r="K89" s="222">
        <f ca="1">Output_Detail!L82</f>
        <v>2067380646.5144553</v>
      </c>
      <c r="L89" s="223">
        <f ca="1">Output_Detail!V82</f>
        <v>5029631694.3843861</v>
      </c>
      <c r="M89" s="224">
        <f ca="1">Output_Detail!AF82</f>
        <v>7168078160.9076872</v>
      </c>
      <c r="N89" s="220">
        <f ca="1">Output_Detail!AH82</f>
        <v>261960</v>
      </c>
      <c r="O89" s="221">
        <f ca="1">Output_Detail!AI82</f>
        <v>566571.71809467394</v>
      </c>
      <c r="P89" s="221">
        <f ca="1">Output_Detail!AJ82</f>
        <v>918881.98684624245</v>
      </c>
      <c r="Q89" s="221">
        <f ca="1">Output_Detail!AK82</f>
        <v>1291257.2767098618</v>
      </c>
      <c r="R89" s="221">
        <f ca="1">Output_Detail!AL82</f>
        <v>1733034.8725979109</v>
      </c>
      <c r="S89" s="221">
        <f ca="1">Output_Detail!AM82</f>
        <v>2229580.4225507071</v>
      </c>
      <c r="T89" s="221">
        <f ca="1">Output_Detail!AN82</f>
        <v>2805162.1483397181</v>
      </c>
      <c r="U89" s="221">
        <f ca="1">Output_Detail!AO82</f>
        <v>3402071.3452194585</v>
      </c>
      <c r="V89" s="222">
        <f ca="1">Output_Detail!AP82</f>
        <v>4026640.742002008</v>
      </c>
      <c r="W89" s="223">
        <f ca="1">Output_Detail!AZ82</f>
        <v>8422746.3761848249</v>
      </c>
      <c r="X89" s="224">
        <f ca="1">Output_Detail!BJ82</f>
        <v>11512350.173229625</v>
      </c>
      <c r="Y89" s="220">
        <f ca="1">Output_Detail!BL82</f>
        <v>50490.070591549294</v>
      </c>
      <c r="Z89" s="221">
        <f ca="1">Output_Detail!BM82</f>
        <v>120866.07526631065</v>
      </c>
      <c r="AA89" s="221">
        <f ca="1">Output_Detail!BN82</f>
        <v>247785.10574566497</v>
      </c>
      <c r="AB89" s="221">
        <f ca="1">Output_Detail!BO82</f>
        <v>388235.3406114449</v>
      </c>
      <c r="AC89" s="221">
        <f ca="1">Output_Detail!BP82</f>
        <v>574688.571755738</v>
      </c>
      <c r="AD89" s="221">
        <f ca="1">Output_Detail!BQ82</f>
        <v>748539.31253715418</v>
      </c>
      <c r="AE89" s="221">
        <f ca="1">Output_Detail!BR82</f>
        <v>981948.07143178547</v>
      </c>
      <c r="AF89" s="221">
        <f ca="1">Output_Detail!BS82</f>
        <v>1174361.9978619332</v>
      </c>
      <c r="AG89" s="222">
        <f ca="1">Output_Detail!BT82</f>
        <v>1375879.059164851</v>
      </c>
      <c r="AH89" s="223">
        <f ca="1">Output_Detail!CD82</f>
        <v>2480497.7805339368</v>
      </c>
      <c r="AI89" s="224">
        <f ca="1">Output_Detail!CN82</f>
        <v>2274679.8038944365</v>
      </c>
    </row>
  </sheetData>
  <mergeCells count="6">
    <mergeCell ref="C53:M53"/>
    <mergeCell ref="N53:X53"/>
    <mergeCell ref="Y53:AI53"/>
    <mergeCell ref="C13:M13"/>
    <mergeCell ref="N13:X13"/>
    <mergeCell ref="Y13:AI13"/>
  </mergeCells>
  <conditionalFormatting sqref="C19:M21 C25:M27 C31:M33 C37:M39 C43:M43">
    <cfRule type="dataBar" priority="6">
      <dataBar>
        <cfvo type="min"/>
        <cfvo type="max"/>
        <color rgb="FF63C384"/>
      </dataBar>
      <extLst>
        <ext xmlns:x14="http://schemas.microsoft.com/office/spreadsheetml/2009/9/main" uri="{B025F937-C7B1-47D3-B67F-A62EFF666E3E}">
          <x14:id>{B935BAEA-90D0-924B-B0B7-C84BE9A09EF9}</x14:id>
        </ext>
      </extLst>
    </cfRule>
  </conditionalFormatting>
  <conditionalFormatting sqref="C59:M61 C65:M67 C71:M73 C77:M79 C83:M83">
    <cfRule type="dataBar" priority="5">
      <dataBar>
        <cfvo type="min"/>
        <cfvo type="max"/>
        <color rgb="FF63C384"/>
      </dataBar>
      <extLst>
        <ext xmlns:x14="http://schemas.microsoft.com/office/spreadsheetml/2009/9/main" uri="{B025F937-C7B1-47D3-B67F-A62EFF666E3E}">
          <x14:id>{99D440FB-7304-E348-99D8-A84026CAF152}</x14:id>
        </ext>
      </extLst>
    </cfRule>
  </conditionalFormatting>
  <conditionalFormatting sqref="N19:X21 N25:X27 N31:X33 N37:X39 N43:X43">
    <cfRule type="dataBar" priority="4">
      <dataBar>
        <cfvo type="min"/>
        <cfvo type="max"/>
        <color rgb="FFFF555A"/>
      </dataBar>
      <extLst>
        <ext xmlns:x14="http://schemas.microsoft.com/office/spreadsheetml/2009/9/main" uri="{B025F937-C7B1-47D3-B67F-A62EFF666E3E}">
          <x14:id>{C8C14061-C43B-6943-A460-D8C41555E083}</x14:id>
        </ext>
      </extLst>
    </cfRule>
  </conditionalFormatting>
  <conditionalFormatting sqref="N59:X61 N65:X67 N71:X73 N77:X79 N83:X83">
    <cfRule type="dataBar" priority="3">
      <dataBar>
        <cfvo type="min"/>
        <cfvo type="max"/>
        <color rgb="FFFF555A"/>
      </dataBar>
      <extLst>
        <ext xmlns:x14="http://schemas.microsoft.com/office/spreadsheetml/2009/9/main" uri="{B025F937-C7B1-47D3-B67F-A62EFF666E3E}">
          <x14:id>{54AA52CD-4944-C441-8808-0519A33DB1D8}</x14:id>
        </ext>
      </extLst>
    </cfRule>
  </conditionalFormatting>
  <conditionalFormatting sqref="Y19:AI21 Y25:AI27 Y31:AI33 Y37:AI39 Y43:AI43">
    <cfRule type="dataBar" priority="2">
      <dataBar>
        <cfvo type="min"/>
        <cfvo type="max"/>
        <color rgb="FFFFB628"/>
      </dataBar>
      <extLst>
        <ext xmlns:x14="http://schemas.microsoft.com/office/spreadsheetml/2009/9/main" uri="{B025F937-C7B1-47D3-B67F-A62EFF666E3E}">
          <x14:id>{2AB012D2-0C0D-E64B-9E5D-44D8E8E8D734}</x14:id>
        </ext>
      </extLst>
    </cfRule>
  </conditionalFormatting>
  <conditionalFormatting sqref="Y59:AI61 Y65:AI67 Y71:AI73 Y77:AI79 Y83:AI83">
    <cfRule type="dataBar" priority="1">
      <dataBar>
        <cfvo type="min"/>
        <cfvo type="max"/>
        <color rgb="FFFFB628"/>
      </dataBar>
      <extLst>
        <ext xmlns:x14="http://schemas.microsoft.com/office/spreadsheetml/2009/9/main" uri="{B025F937-C7B1-47D3-B67F-A62EFF666E3E}">
          <x14:id>{3F880D66-D8A0-8F43-BAB4-3AAB717179DE}</x14:id>
        </ext>
      </extLst>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dataBar" id="{B935BAEA-90D0-924B-B0B7-C84BE9A09EF9}">
            <x14:dataBar minLength="0" maxLength="100" border="1" negativeBarBorderColorSameAsPositive="0">
              <x14:cfvo type="autoMin"/>
              <x14:cfvo type="autoMax"/>
              <x14:borderColor rgb="FF63C384"/>
              <x14:negativeFillColor rgb="FFFF0000"/>
              <x14:negativeBorderColor rgb="FFFF0000"/>
              <x14:axisColor rgb="FF000000"/>
            </x14:dataBar>
          </x14:cfRule>
          <xm:sqref>C19:M21 C25:M27 C31:M33 C37:M39 C43:M43</xm:sqref>
        </x14:conditionalFormatting>
        <x14:conditionalFormatting xmlns:xm="http://schemas.microsoft.com/office/excel/2006/main">
          <x14:cfRule type="dataBar" id="{99D440FB-7304-E348-99D8-A84026CAF152}">
            <x14:dataBar minLength="0" maxLength="100" gradient="0">
              <x14:cfvo type="autoMin"/>
              <x14:cfvo type="autoMax"/>
              <x14:negativeFillColor rgb="FFFF0000"/>
              <x14:axisColor rgb="FF000000"/>
            </x14:dataBar>
          </x14:cfRule>
          <xm:sqref>C59:M61 C65:M67 C71:M73 C77:M79 C83:M83</xm:sqref>
        </x14:conditionalFormatting>
        <x14:conditionalFormatting xmlns:xm="http://schemas.microsoft.com/office/excel/2006/main">
          <x14:cfRule type="dataBar" id="{C8C14061-C43B-6943-A460-D8C41555E083}">
            <x14:dataBar minLength="0" maxLength="100" border="1" negativeBarBorderColorSameAsPositive="0">
              <x14:cfvo type="autoMin"/>
              <x14:cfvo type="autoMax"/>
              <x14:borderColor rgb="FFFF555A"/>
              <x14:negativeFillColor rgb="FFFF0000"/>
              <x14:negativeBorderColor rgb="FFFF0000"/>
              <x14:axisColor rgb="FF000000"/>
            </x14:dataBar>
          </x14:cfRule>
          <xm:sqref>N19:X21 N25:X27 N31:X33 N37:X39 N43:X43</xm:sqref>
        </x14:conditionalFormatting>
        <x14:conditionalFormatting xmlns:xm="http://schemas.microsoft.com/office/excel/2006/main">
          <x14:cfRule type="dataBar" id="{54AA52CD-4944-C441-8808-0519A33DB1D8}">
            <x14:dataBar minLength="0" maxLength="100" gradient="0">
              <x14:cfvo type="autoMin"/>
              <x14:cfvo type="autoMax"/>
              <x14:negativeFillColor rgb="FFFF0000"/>
              <x14:axisColor rgb="FF000000"/>
            </x14:dataBar>
          </x14:cfRule>
          <xm:sqref>N59:X61 N65:X67 N71:X73 N77:X79 N83:X83</xm:sqref>
        </x14:conditionalFormatting>
        <x14:conditionalFormatting xmlns:xm="http://schemas.microsoft.com/office/excel/2006/main">
          <x14:cfRule type="dataBar" id="{2AB012D2-0C0D-E64B-9E5D-44D8E8E8D734}">
            <x14:dataBar minLength="0" maxLength="100" border="1" negativeBarBorderColorSameAsPositive="0">
              <x14:cfvo type="autoMin"/>
              <x14:cfvo type="autoMax"/>
              <x14:borderColor rgb="FFFFB628"/>
              <x14:negativeFillColor rgb="FFFF0000"/>
              <x14:negativeBorderColor rgb="FFFF0000"/>
              <x14:axisColor rgb="FF000000"/>
            </x14:dataBar>
          </x14:cfRule>
          <xm:sqref>Y19:AI21 Y25:AI27 Y31:AI33 Y37:AI39 Y43:AI43</xm:sqref>
        </x14:conditionalFormatting>
        <x14:conditionalFormatting xmlns:xm="http://schemas.microsoft.com/office/excel/2006/main">
          <x14:cfRule type="dataBar" id="{3F880D66-D8A0-8F43-BAB4-3AAB717179DE}">
            <x14:dataBar minLength="0" maxLength="100" gradient="0">
              <x14:cfvo type="autoMin"/>
              <x14:cfvo type="autoMax"/>
              <x14:negativeFillColor rgb="FFFF0000"/>
              <x14:axisColor rgb="FF000000"/>
            </x14:dataBar>
          </x14:cfRule>
          <xm:sqref>Y59:AI61 Y65:AI67 Y71:AI73 Y77:AI79 Y83:AI83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BA3E3-1640-C643-A17C-A9FC9FB46E50}">
  <sheetPr>
    <tabColor rgb="FF00B050"/>
  </sheetPr>
  <dimension ref="A1:AL46"/>
  <sheetViews>
    <sheetView workbookViewId="0">
      <pane xSplit="2" topLeftCell="C1" activePane="topRight" state="frozen"/>
      <selection pane="topRight" activeCell="AG4" sqref="AG4"/>
    </sheetView>
  </sheetViews>
  <sheetFormatPr defaultColWidth="11" defaultRowHeight="15.95"/>
  <cols>
    <col min="2" max="2" width="37.625" customWidth="1"/>
    <col min="3" max="12" width="13.625" customWidth="1"/>
    <col min="13" max="13" width="14.875" customWidth="1"/>
    <col min="14" max="35" width="13.625" customWidth="1"/>
    <col min="36" max="38" width="11" bestFit="1" customWidth="1"/>
  </cols>
  <sheetData>
    <row r="1" spans="1:38" ht="24">
      <c r="A1" s="2" t="s">
        <v>55</v>
      </c>
    </row>
    <row r="3" spans="1:38">
      <c r="B3" s="108" t="s">
        <v>56</v>
      </c>
      <c r="C3" s="108"/>
      <c r="D3" s="108"/>
      <c r="E3" s="108"/>
      <c r="F3" s="108"/>
      <c r="G3" s="108"/>
      <c r="H3" s="108"/>
      <c r="I3" s="108"/>
      <c r="J3" s="108"/>
    </row>
    <row r="4" spans="1:38">
      <c r="K4" s="106"/>
      <c r="L4" s="106"/>
      <c r="M4" s="106"/>
      <c r="N4" s="106"/>
      <c r="O4" s="106"/>
      <c r="P4" s="106"/>
      <c r="Q4" s="106"/>
      <c r="R4" s="106"/>
      <c r="S4" s="106"/>
      <c r="T4" s="106"/>
      <c r="U4" s="106"/>
      <c r="V4" s="106"/>
      <c r="W4" s="106"/>
      <c r="X4" s="106"/>
      <c r="Y4" s="106"/>
      <c r="Z4" s="106"/>
      <c r="AA4" s="106"/>
      <c r="AB4" s="106"/>
      <c r="AC4" s="106"/>
      <c r="AD4" s="106"/>
      <c r="AE4" s="106"/>
      <c r="AF4" s="106"/>
      <c r="AG4" s="106"/>
    </row>
    <row r="5" spans="1:38" ht="21" thickBot="1">
      <c r="B5" s="122" t="s">
        <v>38</v>
      </c>
      <c r="C5" s="3"/>
      <c r="D5" s="3"/>
      <c r="E5" s="3"/>
      <c r="F5" s="3"/>
      <c r="G5" s="3"/>
      <c r="H5" s="3"/>
      <c r="I5" s="3"/>
      <c r="J5" s="3"/>
    </row>
    <row r="6" spans="1:38" ht="18" thickTop="1" thickBot="1">
      <c r="B6" s="123" t="s">
        <v>39</v>
      </c>
    </row>
    <row r="7" spans="1:38">
      <c r="B7" s="96" t="s">
        <v>40</v>
      </c>
      <c r="C7" s="308" t="s">
        <v>41</v>
      </c>
      <c r="D7" s="309"/>
      <c r="E7" s="309"/>
      <c r="F7" s="309"/>
      <c r="G7" s="309"/>
      <c r="H7" s="309"/>
      <c r="I7" s="309"/>
      <c r="J7" s="309"/>
      <c r="K7" s="309"/>
      <c r="L7" s="309"/>
      <c r="M7" s="310"/>
      <c r="N7" s="308" t="s">
        <v>42</v>
      </c>
      <c r="O7" s="309"/>
      <c r="P7" s="309"/>
      <c r="Q7" s="309"/>
      <c r="R7" s="309"/>
      <c r="S7" s="309"/>
      <c r="T7" s="309"/>
      <c r="U7" s="309"/>
      <c r="V7" s="309"/>
      <c r="W7" s="309"/>
      <c r="X7" s="310"/>
      <c r="Y7" s="308" t="s">
        <v>43</v>
      </c>
      <c r="Z7" s="309"/>
      <c r="AA7" s="309"/>
      <c r="AB7" s="309"/>
      <c r="AC7" s="309"/>
      <c r="AD7" s="309"/>
      <c r="AE7" s="309"/>
      <c r="AF7" s="309"/>
      <c r="AG7" s="309"/>
      <c r="AH7" s="309"/>
      <c r="AI7" s="310"/>
      <c r="AJ7" s="106"/>
      <c r="AK7" s="106"/>
      <c r="AL7" s="106"/>
    </row>
    <row r="8" spans="1:38">
      <c r="B8" s="124" t="s">
        <v>44</v>
      </c>
      <c r="C8" s="139">
        <v>2022</v>
      </c>
      <c r="D8" s="140">
        <v>2023</v>
      </c>
      <c r="E8" s="140">
        <v>2024</v>
      </c>
      <c r="F8" s="140">
        <v>2025</v>
      </c>
      <c r="G8" s="140">
        <v>2026</v>
      </c>
      <c r="H8" s="140">
        <v>2027</v>
      </c>
      <c r="I8" s="140">
        <v>2028</v>
      </c>
      <c r="J8" s="140">
        <v>2029</v>
      </c>
      <c r="K8" s="141">
        <v>2030</v>
      </c>
      <c r="L8" s="142">
        <v>2040</v>
      </c>
      <c r="M8" s="143">
        <v>2050</v>
      </c>
      <c r="N8" s="139">
        <v>2022</v>
      </c>
      <c r="O8" s="140">
        <v>2023</v>
      </c>
      <c r="P8" s="140">
        <v>2024</v>
      </c>
      <c r="Q8" s="140">
        <v>2025</v>
      </c>
      <c r="R8" s="140">
        <v>2026</v>
      </c>
      <c r="S8" s="140">
        <v>2027</v>
      </c>
      <c r="T8" s="140">
        <v>2028</v>
      </c>
      <c r="U8" s="140">
        <v>2029</v>
      </c>
      <c r="V8" s="141">
        <v>2030</v>
      </c>
      <c r="W8" s="142">
        <v>2040</v>
      </c>
      <c r="X8" s="143">
        <v>2050</v>
      </c>
      <c r="Y8" s="139">
        <v>2022</v>
      </c>
      <c r="Z8" s="140">
        <v>2023</v>
      </c>
      <c r="AA8" s="140">
        <v>2024</v>
      </c>
      <c r="AB8" s="140">
        <v>2025</v>
      </c>
      <c r="AC8" s="140">
        <v>2026</v>
      </c>
      <c r="AD8" s="140">
        <v>2027</v>
      </c>
      <c r="AE8" s="140">
        <v>2028</v>
      </c>
      <c r="AF8" s="140">
        <v>2029</v>
      </c>
      <c r="AG8" s="141">
        <v>2030</v>
      </c>
      <c r="AH8" s="142">
        <v>2040</v>
      </c>
      <c r="AI8" s="143">
        <v>2050</v>
      </c>
    </row>
    <row r="9" spans="1:38">
      <c r="B9" s="123" t="s">
        <v>45</v>
      </c>
      <c r="C9" s="131"/>
      <c r="D9" s="132"/>
      <c r="E9" s="132"/>
      <c r="F9" s="132"/>
      <c r="G9" s="132"/>
      <c r="H9" s="132"/>
      <c r="I9" s="132"/>
      <c r="J9" s="132"/>
      <c r="K9" s="133"/>
      <c r="L9" s="134"/>
      <c r="M9" s="144"/>
      <c r="N9" s="131"/>
      <c r="O9" s="132"/>
      <c r="P9" s="132"/>
      <c r="Q9" s="132"/>
      <c r="R9" s="132"/>
      <c r="S9" s="132"/>
      <c r="T9" s="132"/>
      <c r="U9" s="132"/>
      <c r="V9" s="133"/>
      <c r="W9" s="134"/>
      <c r="X9" s="144"/>
      <c r="Y9" s="131"/>
      <c r="Z9" s="132"/>
      <c r="AA9" s="132"/>
      <c r="AB9" s="132"/>
      <c r="AC9" s="132"/>
      <c r="AD9" s="132"/>
      <c r="AE9" s="132"/>
      <c r="AF9" s="132"/>
      <c r="AG9" s="133"/>
      <c r="AH9" s="134"/>
      <c r="AI9" s="144"/>
    </row>
    <row r="10" spans="1:38" s="225" customFormat="1">
      <c r="B10" s="226" t="s">
        <v>46</v>
      </c>
      <c r="C10" s="242">
        <f>Output_Summary!C16/VLOOKUP(Inputs!$B$11,'Selection Tables'!$B$7:$H$16,5,FALSE)</f>
        <v>0</v>
      </c>
      <c r="D10" s="243">
        <f>Output_Summary!D16/VLOOKUP(Inputs!$B$11,'Selection Tables'!$B$7:$H$16,5,FALSE)</f>
        <v>0</v>
      </c>
      <c r="E10" s="243">
        <f ca="1">Output_Summary!E16/VLOOKUP(Inputs!$B$11,'Selection Tables'!$B$7:$H$16,5,FALSE)</f>
        <v>0.18207159241694681</v>
      </c>
      <c r="F10" s="243">
        <f ca="1">Output_Summary!F16/VLOOKUP(Inputs!$B$11,'Selection Tables'!$B$7:$H$16,5,FALSE)</f>
        <v>0.18571302426528588</v>
      </c>
      <c r="G10" s="243">
        <f ca="1">Output_Summary!G16/VLOOKUP(Inputs!$B$11,'Selection Tables'!$B$7:$H$16,5,FALSE)</f>
        <v>0.18942728475059159</v>
      </c>
      <c r="H10" s="243">
        <f ca="1">Output_Summary!H16/VLOOKUP(Inputs!$B$11,'Selection Tables'!$B$7:$H$16,5,FALSE)</f>
        <v>0.13801130746114532</v>
      </c>
      <c r="I10" s="243">
        <f ca="1">Output_Summary!I16/VLOOKUP(Inputs!$B$11,'Selection Tables'!$B$7:$H$16,5,FALSE)</f>
        <v>0.14077153361036818</v>
      </c>
      <c r="J10" s="243">
        <f ca="1">Output_Summary!J16/VLOOKUP(Inputs!$B$11,'Selection Tables'!$B$7:$H$16,5,FALSE)</f>
        <v>0.14358696428257553</v>
      </c>
      <c r="K10" s="244">
        <f ca="1">Output_Summary!K16/VLOOKUP(Inputs!$B$11,'Selection Tables'!$B$7:$H$16,5,FALSE)</f>
        <v>0.24897979606598603</v>
      </c>
      <c r="L10" s="245">
        <f ca="1">Output_Summary!L16/VLOOKUP(Inputs!$B$11,'Selection Tables'!$B$7:$H$16,5,FALSE)</f>
        <v>0.25530124964534906</v>
      </c>
      <c r="M10" s="246">
        <f ca="1">Output_Summary!M16/VLOOKUP(Inputs!$B$11,'Selection Tables'!$B$7:$H$16,5,FALSE)</f>
        <v>0.2502744185634086</v>
      </c>
      <c r="N10" s="242">
        <f>Output_Summary!N16/VLOOKUP(Inputs!$B$11,'Selection Tables'!$B$7:$H$16,6,FALSE)</f>
        <v>0</v>
      </c>
      <c r="O10" s="243">
        <f>Output_Summary!O16/VLOOKUP(Inputs!$B$11,'Selection Tables'!$B$7:$H$16,6,FALSE)</f>
        <v>0</v>
      </c>
      <c r="P10" s="243">
        <f>Output_Summary!P16/VLOOKUP(Inputs!$B$11,'Selection Tables'!$B$7:$H$16,6,FALSE)</f>
        <v>2.6769960357996572E-2</v>
      </c>
      <c r="Q10" s="243">
        <f>Output_Summary!Q16/VLOOKUP(Inputs!$B$11,'Selection Tables'!$B$7:$H$16,6,FALSE)</f>
        <v>2.7305359565156496E-2</v>
      </c>
      <c r="R10" s="243">
        <f>Output_Summary!R16/VLOOKUP(Inputs!$B$11,'Selection Tables'!$B$7:$H$16,6,FALSE)</f>
        <v>2.7851466756459643E-2</v>
      </c>
      <c r="S10" s="243">
        <f>Output_Summary!S16/VLOOKUP(Inputs!$B$11,'Selection Tables'!$B$7:$H$16,6,FALSE)</f>
        <v>2.0291782922563433E-2</v>
      </c>
      <c r="T10" s="243">
        <f>Output_Summary!T16/VLOOKUP(Inputs!$B$11,'Selection Tables'!$B$7:$H$16,6,FALSE)</f>
        <v>2.0697618581014706E-2</v>
      </c>
      <c r="U10" s="243">
        <f>Output_Summary!U16/VLOOKUP(Inputs!$B$11,'Selection Tables'!$B$7:$H$16,6,FALSE)</f>
        <v>2.1111570952635016E-2</v>
      </c>
      <c r="V10" s="244">
        <f>Output_Summary!V16/VLOOKUP(Inputs!$B$11,'Selection Tables'!$B$7:$H$16,6,FALSE)</f>
        <v>3.6607464031869083E-2</v>
      </c>
      <c r="W10" s="245">
        <f>Output_Summary!W16/VLOOKUP(Inputs!$B$11,'Selection Tables'!$B$7:$H$16,6,FALSE)</f>
        <v>3.7536906453270749E-2</v>
      </c>
      <c r="X10" s="246">
        <f>Output_Summary!X16/VLOOKUP(Inputs!$B$11,'Selection Tables'!$B$7:$H$16,6,FALSE)</f>
        <v>3.679781219368012E-2</v>
      </c>
      <c r="Y10" s="242">
        <f>Output_Summary!Y16/VLOOKUP(Inputs!$B$11,'Selection Tables'!$B$7:$H$16,7,FALSE)</f>
        <v>0</v>
      </c>
      <c r="Z10" s="243">
        <f>Output_Summary!Z16/VLOOKUP(Inputs!$B$11,'Selection Tables'!$B$7:$H$16,7,FALSE)</f>
        <v>0</v>
      </c>
      <c r="AA10" s="243">
        <f ca="1">Output_Summary!AA16/VLOOKUP(Inputs!$B$11,'Selection Tables'!$B$7:$H$16,7,FALSE)</f>
        <v>0.1389485768101596</v>
      </c>
      <c r="AB10" s="243">
        <f ca="1">Output_Summary!AB16/VLOOKUP(Inputs!$B$11,'Selection Tables'!$B$7:$H$16,7,FALSE)</f>
        <v>0.140750547495159</v>
      </c>
      <c r="AC10" s="243">
        <f ca="1">Output_Summary!AC16/VLOOKUP(Inputs!$B$11,'Selection Tables'!$B$7:$H$16,7,FALSE)</f>
        <v>0.14256901757683421</v>
      </c>
      <c r="AD10" s="243">
        <f ca="1">Output_Summary!AD16/VLOOKUP(Inputs!$B$11,'Selection Tables'!$B$7:$H$16,7,FALSE)</f>
        <v>0.10314566160198455</v>
      </c>
      <c r="AE10" s="243">
        <f ca="1">Output_Summary!AE16/VLOOKUP(Inputs!$B$11,'Selection Tables'!$B$7:$H$16,7,FALSE)</f>
        <v>0.10446800260594967</v>
      </c>
      <c r="AF10" s="243">
        <f ca="1">Output_Summary!AF16/VLOOKUP(Inputs!$B$11,'Selection Tables'!$B$7:$H$16,7,FALSE)</f>
        <v>0.10444228837468775</v>
      </c>
      <c r="AG10" s="244">
        <f ca="1">Output_Summary!AG16/VLOOKUP(Inputs!$B$11,'Selection Tables'!$B$7:$H$16,7,FALSE)</f>
        <v>0.17743538923432606</v>
      </c>
      <c r="AH10" s="245">
        <f ca="1">Output_Summary!AH16/VLOOKUP(Inputs!$B$11,'Selection Tables'!$B$7:$H$16,7,FALSE)</f>
        <v>0.13305184998076874</v>
      </c>
      <c r="AI10" s="246">
        <f ca="1">Output_Summary!AI16/VLOOKUP(Inputs!$B$11,'Selection Tables'!$B$7:$H$16,7,FALSE)</f>
        <v>7.7766243355481768E-2</v>
      </c>
    </row>
    <row r="11" spans="1:38" s="225" customFormat="1">
      <c r="B11" s="226" t="s">
        <v>47</v>
      </c>
      <c r="C11" s="242">
        <f>Output_Summary!C17/VLOOKUP(Inputs!$B$11,'Selection Tables'!$B$7:$H$16,5,FALSE)</f>
        <v>0</v>
      </c>
      <c r="D11" s="243">
        <f>Output_Summary!D17/VLOOKUP(Inputs!$B$11,'Selection Tables'!$B$7:$H$16,5,FALSE)</f>
        <v>0</v>
      </c>
      <c r="E11" s="243">
        <f ca="1">Output_Summary!E17/VLOOKUP(Inputs!$B$11,'Selection Tables'!$B$7:$H$16,5,FALSE)</f>
        <v>0.14565727393355746</v>
      </c>
      <c r="F11" s="243">
        <f ca="1">Output_Summary!F17/VLOOKUP(Inputs!$B$11,'Selection Tables'!$B$7:$H$16,5,FALSE)</f>
        <v>0.1485704194122287</v>
      </c>
      <c r="G11" s="243">
        <f ca="1">Output_Summary!G17/VLOOKUP(Inputs!$B$11,'Selection Tables'!$B$7:$H$16,5,FALSE)</f>
        <v>0.15154182780047326</v>
      </c>
      <c r="H11" s="243">
        <f ca="1">Output_Summary!H17/VLOOKUP(Inputs!$B$11,'Selection Tables'!$B$7:$H$16,5,FALSE)</f>
        <v>0.11040904596891625</v>
      </c>
      <c r="I11" s="243">
        <f ca="1">Output_Summary!I17/VLOOKUP(Inputs!$B$11,'Selection Tables'!$B$7:$H$16,5,FALSE)</f>
        <v>0.11261722688829455</v>
      </c>
      <c r="J11" s="243">
        <f ca="1">Output_Summary!J17/VLOOKUP(Inputs!$B$11,'Selection Tables'!$B$7:$H$16,5,FALSE)</f>
        <v>0.11486957142606044</v>
      </c>
      <c r="K11" s="244">
        <f ca="1">Output_Summary!K17/VLOOKUP(Inputs!$B$11,'Selection Tables'!$B$7:$H$16,5,FALSE)</f>
        <v>0.19918383685278884</v>
      </c>
      <c r="L11" s="245">
        <f ca="1">Output_Summary!L17/VLOOKUP(Inputs!$B$11,'Selection Tables'!$B$7:$H$16,5,FALSE)</f>
        <v>0.20424099971627926</v>
      </c>
      <c r="M11" s="246">
        <f ca="1">Output_Summary!M17/VLOOKUP(Inputs!$B$11,'Selection Tables'!$B$7:$H$16,5,FALSE)</f>
        <v>0.20021953485072688</v>
      </c>
      <c r="N11" s="242">
        <f>Output_Summary!N17/VLOOKUP(Inputs!$B$11,'Selection Tables'!$B$7:$H$16,6,FALSE)</f>
        <v>0</v>
      </c>
      <c r="O11" s="243">
        <f>Output_Summary!O17/VLOOKUP(Inputs!$B$11,'Selection Tables'!$B$7:$H$16,6,FALSE)</f>
        <v>0</v>
      </c>
      <c r="P11" s="243">
        <f>Output_Summary!P17/VLOOKUP(Inputs!$B$11,'Selection Tables'!$B$7:$H$16,6,FALSE)</f>
        <v>2.1415968286397261E-2</v>
      </c>
      <c r="Q11" s="243">
        <f>Output_Summary!Q17/VLOOKUP(Inputs!$B$11,'Selection Tables'!$B$7:$H$16,6,FALSE)</f>
        <v>2.1844287652125201E-2</v>
      </c>
      <c r="R11" s="243">
        <f>Output_Summary!R17/VLOOKUP(Inputs!$B$11,'Selection Tables'!$B$7:$H$16,6,FALSE)</f>
        <v>2.2281173405167713E-2</v>
      </c>
      <c r="S11" s="243">
        <f>Output_Summary!S17/VLOOKUP(Inputs!$B$11,'Selection Tables'!$B$7:$H$16,6,FALSE)</f>
        <v>1.6233426338050749E-2</v>
      </c>
      <c r="T11" s="243">
        <f>Output_Summary!T17/VLOOKUP(Inputs!$B$11,'Selection Tables'!$B$7:$H$16,6,FALSE)</f>
        <v>1.6558094864811766E-2</v>
      </c>
      <c r="U11" s="243">
        <f>Output_Summary!U17/VLOOKUP(Inputs!$B$11,'Selection Tables'!$B$7:$H$16,6,FALSE)</f>
        <v>1.6889256762108014E-2</v>
      </c>
      <c r="V11" s="244">
        <f>Output_Summary!V17/VLOOKUP(Inputs!$B$11,'Selection Tables'!$B$7:$H$16,6,FALSE)</f>
        <v>2.9285971225495269E-2</v>
      </c>
      <c r="W11" s="245">
        <f>Output_Summary!W17/VLOOKUP(Inputs!$B$11,'Selection Tables'!$B$7:$H$16,6,FALSE)</f>
        <v>3.0029525162616602E-2</v>
      </c>
      <c r="X11" s="246">
        <f>Output_Summary!X17/VLOOKUP(Inputs!$B$11,'Selection Tables'!$B$7:$H$16,6,FALSE)</f>
        <v>2.94382497549441E-2</v>
      </c>
      <c r="Y11" s="242">
        <f>Output_Summary!Y17/VLOOKUP(Inputs!$B$11,'Selection Tables'!$B$7:$H$16,7,FALSE)</f>
        <v>0</v>
      </c>
      <c r="Z11" s="243">
        <f>Output_Summary!Z17/VLOOKUP(Inputs!$B$11,'Selection Tables'!$B$7:$H$16,7,FALSE)</f>
        <v>0</v>
      </c>
      <c r="AA11" s="243">
        <f ca="1">Output_Summary!AA17/VLOOKUP(Inputs!$B$11,'Selection Tables'!$B$7:$H$16,7,FALSE)</f>
        <v>0.11115886144812767</v>
      </c>
      <c r="AB11" s="243">
        <f ca="1">Output_Summary!AB17/VLOOKUP(Inputs!$B$11,'Selection Tables'!$B$7:$H$16,7,FALSE)</f>
        <v>0.11260043799612721</v>
      </c>
      <c r="AC11" s="243">
        <f ca="1">Output_Summary!AC17/VLOOKUP(Inputs!$B$11,'Selection Tables'!$B$7:$H$16,7,FALSE)</f>
        <v>0.11405521406146737</v>
      </c>
      <c r="AD11" s="243">
        <f ca="1">Output_Summary!AD17/VLOOKUP(Inputs!$B$11,'Selection Tables'!$B$7:$H$16,7,FALSE)</f>
        <v>8.2516529281587633E-2</v>
      </c>
      <c r="AE11" s="243">
        <f ca="1">Output_Summary!AE17/VLOOKUP(Inputs!$B$11,'Selection Tables'!$B$7:$H$16,7,FALSE)</f>
        <v>8.3574402084759733E-2</v>
      </c>
      <c r="AF11" s="243">
        <f ca="1">Output_Summary!AF17/VLOOKUP(Inputs!$B$11,'Selection Tables'!$B$7:$H$16,7,FALSE)</f>
        <v>8.3553830699750212E-2</v>
      </c>
      <c r="AG11" s="244">
        <f ca="1">Output_Summary!AG17/VLOOKUP(Inputs!$B$11,'Selection Tables'!$B$7:$H$16,7,FALSE)</f>
        <v>0.14194831138746083</v>
      </c>
      <c r="AH11" s="245">
        <f ca="1">Output_Summary!AH17/VLOOKUP(Inputs!$B$11,'Selection Tables'!$B$7:$H$16,7,FALSE)</f>
        <v>0.10644147998461499</v>
      </c>
      <c r="AI11" s="246">
        <f ca="1">Output_Summary!AI17/VLOOKUP(Inputs!$B$11,'Selection Tables'!$B$7:$H$16,7,FALSE)</f>
        <v>6.221299468438541E-2</v>
      </c>
    </row>
    <row r="12" spans="1:38" s="225" customFormat="1">
      <c r="B12" s="226" t="s">
        <v>48</v>
      </c>
      <c r="C12" s="242">
        <f>Output_Summary!C18/VLOOKUP(Inputs!$B$11,'Selection Tables'!$B$7:$H$16,5,FALSE)</f>
        <v>0</v>
      </c>
      <c r="D12" s="243">
        <f>Output_Summary!D18/VLOOKUP(Inputs!$B$11,'Selection Tables'!$B$7:$H$16,5,FALSE)</f>
        <v>0</v>
      </c>
      <c r="E12" s="243">
        <f ca="1">Output_Summary!E18/VLOOKUP(Inputs!$B$11,'Selection Tables'!$B$7:$H$16,5,FALSE)</f>
        <v>0.14565727393355746</v>
      </c>
      <c r="F12" s="243">
        <f ca="1">Output_Summary!F18/VLOOKUP(Inputs!$B$11,'Selection Tables'!$B$7:$H$16,5,FALSE)</f>
        <v>0.1485704194122287</v>
      </c>
      <c r="G12" s="243">
        <f ca="1">Output_Summary!G18/VLOOKUP(Inputs!$B$11,'Selection Tables'!$B$7:$H$16,5,FALSE)</f>
        <v>0.15154182780047326</v>
      </c>
      <c r="H12" s="243">
        <f ca="1">Output_Summary!H18/VLOOKUP(Inputs!$B$11,'Selection Tables'!$B$7:$H$16,5,FALSE)</f>
        <v>0.11040904596891625</v>
      </c>
      <c r="I12" s="243">
        <f ca="1">Output_Summary!I18/VLOOKUP(Inputs!$B$11,'Selection Tables'!$B$7:$H$16,5,FALSE)</f>
        <v>0.11261722688829455</v>
      </c>
      <c r="J12" s="243">
        <f ca="1">Output_Summary!J18/VLOOKUP(Inputs!$B$11,'Selection Tables'!$B$7:$H$16,5,FALSE)</f>
        <v>0.11486957142606044</v>
      </c>
      <c r="K12" s="244">
        <f ca="1">Output_Summary!K18/VLOOKUP(Inputs!$B$11,'Selection Tables'!$B$7:$H$16,5,FALSE)</f>
        <v>0.19918383685278884</v>
      </c>
      <c r="L12" s="245">
        <f ca="1">Output_Summary!L18/VLOOKUP(Inputs!$B$11,'Selection Tables'!$B$7:$H$16,5,FALSE)</f>
        <v>0.20424099971627926</v>
      </c>
      <c r="M12" s="246">
        <f ca="1">Output_Summary!M18/VLOOKUP(Inputs!$B$11,'Selection Tables'!$B$7:$H$16,5,FALSE)</f>
        <v>0.20021953485072688</v>
      </c>
      <c r="N12" s="242">
        <f>Output_Summary!N18/VLOOKUP(Inputs!$B$11,'Selection Tables'!$B$7:$H$16,6,FALSE)</f>
        <v>0</v>
      </c>
      <c r="O12" s="243">
        <f>Output_Summary!O18/VLOOKUP(Inputs!$B$11,'Selection Tables'!$B$7:$H$16,6,FALSE)</f>
        <v>0</v>
      </c>
      <c r="P12" s="243">
        <f>Output_Summary!P18/VLOOKUP(Inputs!$B$11,'Selection Tables'!$B$7:$H$16,6,FALSE)</f>
        <v>2.1415968286397261E-2</v>
      </c>
      <c r="Q12" s="243">
        <f>Output_Summary!Q18/VLOOKUP(Inputs!$B$11,'Selection Tables'!$B$7:$H$16,6,FALSE)</f>
        <v>2.1844287652125201E-2</v>
      </c>
      <c r="R12" s="243">
        <f>Output_Summary!R18/VLOOKUP(Inputs!$B$11,'Selection Tables'!$B$7:$H$16,6,FALSE)</f>
        <v>2.2281173405167713E-2</v>
      </c>
      <c r="S12" s="243">
        <f>Output_Summary!S18/VLOOKUP(Inputs!$B$11,'Selection Tables'!$B$7:$H$16,6,FALSE)</f>
        <v>1.6233426338050749E-2</v>
      </c>
      <c r="T12" s="243">
        <f>Output_Summary!T18/VLOOKUP(Inputs!$B$11,'Selection Tables'!$B$7:$H$16,6,FALSE)</f>
        <v>1.6558094864811766E-2</v>
      </c>
      <c r="U12" s="243">
        <f>Output_Summary!U18/VLOOKUP(Inputs!$B$11,'Selection Tables'!$B$7:$H$16,6,FALSE)</f>
        <v>1.6889256762108014E-2</v>
      </c>
      <c r="V12" s="244">
        <f>Output_Summary!V18/VLOOKUP(Inputs!$B$11,'Selection Tables'!$B$7:$H$16,6,FALSE)</f>
        <v>2.9285971225495269E-2</v>
      </c>
      <c r="W12" s="245">
        <f>Output_Summary!W18/VLOOKUP(Inputs!$B$11,'Selection Tables'!$B$7:$H$16,6,FALSE)</f>
        <v>3.0029525162616602E-2</v>
      </c>
      <c r="X12" s="246">
        <f>Output_Summary!X18/VLOOKUP(Inputs!$B$11,'Selection Tables'!$B$7:$H$16,6,FALSE)</f>
        <v>2.94382497549441E-2</v>
      </c>
      <c r="Y12" s="242">
        <f>Output_Summary!Y18/VLOOKUP(Inputs!$B$11,'Selection Tables'!$B$7:$H$16,7,FALSE)</f>
        <v>0</v>
      </c>
      <c r="Z12" s="243">
        <f>Output_Summary!Z18/VLOOKUP(Inputs!$B$11,'Selection Tables'!$B$7:$H$16,7,FALSE)</f>
        <v>0</v>
      </c>
      <c r="AA12" s="243">
        <f ca="1">Output_Summary!AA18/VLOOKUP(Inputs!$B$11,'Selection Tables'!$B$7:$H$16,7,FALSE)</f>
        <v>0.11115886144812767</v>
      </c>
      <c r="AB12" s="243">
        <f ca="1">Output_Summary!AB18/VLOOKUP(Inputs!$B$11,'Selection Tables'!$B$7:$H$16,7,FALSE)</f>
        <v>0.11260043799612721</v>
      </c>
      <c r="AC12" s="243">
        <f ca="1">Output_Summary!AC18/VLOOKUP(Inputs!$B$11,'Selection Tables'!$B$7:$H$16,7,FALSE)</f>
        <v>0.11405521406146737</v>
      </c>
      <c r="AD12" s="243">
        <f ca="1">Output_Summary!AD18/VLOOKUP(Inputs!$B$11,'Selection Tables'!$B$7:$H$16,7,FALSE)</f>
        <v>8.2516529281587633E-2</v>
      </c>
      <c r="AE12" s="243">
        <f ca="1">Output_Summary!AE18/VLOOKUP(Inputs!$B$11,'Selection Tables'!$B$7:$H$16,7,FALSE)</f>
        <v>8.3574402084759733E-2</v>
      </c>
      <c r="AF12" s="243">
        <f ca="1">Output_Summary!AF18/VLOOKUP(Inputs!$B$11,'Selection Tables'!$B$7:$H$16,7,FALSE)</f>
        <v>8.3553830699750212E-2</v>
      </c>
      <c r="AG12" s="244">
        <f ca="1">Output_Summary!AG18/VLOOKUP(Inputs!$B$11,'Selection Tables'!$B$7:$H$16,7,FALSE)</f>
        <v>0.14194831138746083</v>
      </c>
      <c r="AH12" s="245">
        <f ca="1">Output_Summary!AH18/VLOOKUP(Inputs!$B$11,'Selection Tables'!$B$7:$H$16,7,FALSE)</f>
        <v>0.10644147998461499</v>
      </c>
      <c r="AI12" s="246">
        <f ca="1">Output_Summary!AI18/VLOOKUP(Inputs!$B$11,'Selection Tables'!$B$7:$H$16,7,FALSE)</f>
        <v>6.221299468438541E-2</v>
      </c>
    </row>
    <row r="13" spans="1:38" s="11" customFormat="1">
      <c r="B13" s="207" t="s">
        <v>49</v>
      </c>
      <c r="C13" s="232">
        <f>Output_Summary!C19/VLOOKUP(Inputs!$B$11,'Selection Tables'!$B$7:$H$16,5,FALSE)</f>
        <v>0</v>
      </c>
      <c r="D13" s="233">
        <f>Output_Summary!D19/VLOOKUP(Inputs!$B$11,'Selection Tables'!$B$7:$H$16,5,FALSE)</f>
        <v>0</v>
      </c>
      <c r="E13" s="233">
        <f ca="1">Output_Summary!E19/VLOOKUP(Inputs!$B$11,'Selection Tables'!$B$7:$H$16,5,FALSE)</f>
        <v>8.1568073402792179E-2</v>
      </c>
      <c r="F13" s="233">
        <f ca="1">Output_Summary!F19/VLOOKUP(Inputs!$B$11,'Selection Tables'!$B$7:$H$16,5,FALSE)</f>
        <v>8.3199434870848077E-2</v>
      </c>
      <c r="G13" s="233">
        <f ca="1">Output_Summary!G19/VLOOKUP(Inputs!$B$11,'Selection Tables'!$B$7:$H$16,5,FALSE)</f>
        <v>8.486342356826504E-2</v>
      </c>
      <c r="H13" s="233">
        <f ca="1">Output_Summary!H19/VLOOKUP(Inputs!$B$11,'Selection Tables'!$B$7:$H$16,5,FALSE)</f>
        <v>6.1829065742593114E-2</v>
      </c>
      <c r="I13" s="233">
        <f ca="1">Output_Summary!I19/VLOOKUP(Inputs!$B$11,'Selection Tables'!$B$7:$H$16,5,FALSE)</f>
        <v>6.3065647057444954E-2</v>
      </c>
      <c r="J13" s="233">
        <f ca="1">Output_Summary!J19/VLOOKUP(Inputs!$B$11,'Selection Tables'!$B$7:$H$16,5,FALSE)</f>
        <v>6.4326959998593849E-2</v>
      </c>
      <c r="K13" s="234">
        <f ca="1">Output_Summary!K19/VLOOKUP(Inputs!$B$11,'Selection Tables'!$B$7:$H$16,5,FALSE)</f>
        <v>0.11154294863756176</v>
      </c>
      <c r="L13" s="235">
        <f ca="1">Output_Summary!L19/VLOOKUP(Inputs!$B$11,'Selection Tables'!$B$7:$H$16,5,FALSE)</f>
        <v>0.1143749598411164</v>
      </c>
      <c r="M13" s="236">
        <f ca="1">Output_Summary!M19/VLOOKUP(Inputs!$B$11,'Selection Tables'!$B$7:$H$16,5,FALSE)</f>
        <v>0.11212293951640706</v>
      </c>
      <c r="N13" s="232">
        <f>Output_Summary!N19/VLOOKUP(Inputs!$B$11,'Selection Tables'!$B$7:$H$16,6,FALSE)</f>
        <v>0</v>
      </c>
      <c r="O13" s="233">
        <f>Output_Summary!O19/VLOOKUP(Inputs!$B$11,'Selection Tables'!$B$7:$H$16,6,FALSE)</f>
        <v>0</v>
      </c>
      <c r="P13" s="233">
        <f>Output_Summary!P19/VLOOKUP(Inputs!$B$11,'Selection Tables'!$B$7:$H$16,6,FALSE)</f>
        <v>1.1992942240382467E-2</v>
      </c>
      <c r="Q13" s="233">
        <f>Output_Summary!Q19/VLOOKUP(Inputs!$B$11,'Selection Tables'!$B$7:$H$16,6,FALSE)</f>
        <v>1.2232801085190113E-2</v>
      </c>
      <c r="R13" s="233">
        <f>Output_Summary!R19/VLOOKUP(Inputs!$B$11,'Selection Tables'!$B$7:$H$16,6,FALSE)</f>
        <v>1.2477457106893922E-2</v>
      </c>
      <c r="S13" s="233">
        <f>Output_Summary!S19/VLOOKUP(Inputs!$B$11,'Selection Tables'!$B$7:$H$16,6,FALSE)</f>
        <v>9.0907187493084185E-3</v>
      </c>
      <c r="T13" s="233">
        <f>Output_Summary!T19/VLOOKUP(Inputs!$B$11,'Selection Tables'!$B$7:$H$16,6,FALSE)</f>
        <v>9.2725331242945897E-3</v>
      </c>
      <c r="U13" s="233">
        <f>Output_Summary!U19/VLOOKUP(Inputs!$B$11,'Selection Tables'!$B$7:$H$16,6,FALSE)</f>
        <v>9.4579837867804877E-3</v>
      </c>
      <c r="V13" s="234">
        <f>Output_Summary!V19/VLOOKUP(Inputs!$B$11,'Selection Tables'!$B$7:$H$16,6,FALSE)</f>
        <v>1.6400143886277353E-2</v>
      </c>
      <c r="W13" s="235">
        <f>Output_Summary!W19/VLOOKUP(Inputs!$B$11,'Selection Tables'!$B$7:$H$16,6,FALSE)</f>
        <v>1.6816534091065299E-2</v>
      </c>
      <c r="X13" s="236">
        <f>Output_Summary!X19/VLOOKUP(Inputs!$B$11,'Selection Tables'!$B$7:$H$16,6,FALSE)</f>
        <v>1.6485419862768698E-2</v>
      </c>
      <c r="Y13" s="232">
        <f>Output_Summary!Y19/VLOOKUP(Inputs!$B$11,'Selection Tables'!$B$7:$H$16,7,FALSE)</f>
        <v>0</v>
      </c>
      <c r="Z13" s="233">
        <f>Output_Summary!Z19/VLOOKUP(Inputs!$B$11,'Selection Tables'!$B$7:$H$16,7,FALSE)</f>
        <v>0</v>
      </c>
      <c r="AA13" s="233">
        <f ca="1">Output_Summary!AA19/VLOOKUP(Inputs!$B$11,'Selection Tables'!$B$7:$H$16,7,FALSE)</f>
        <v>6.22489624109515E-2</v>
      </c>
      <c r="AB13" s="233">
        <f ca="1">Output_Summary!AB19/VLOOKUP(Inputs!$B$11,'Selection Tables'!$B$7:$H$16,7,FALSE)</f>
        <v>6.3056245277831241E-2</v>
      </c>
      <c r="AC13" s="233">
        <f ca="1">Output_Summary!AC19/VLOOKUP(Inputs!$B$11,'Selection Tables'!$B$7:$H$16,7,FALSE)</f>
        <v>6.3870919874421728E-2</v>
      </c>
      <c r="AD13" s="233">
        <f ca="1">Output_Summary!AD19/VLOOKUP(Inputs!$B$11,'Selection Tables'!$B$7:$H$16,7,FALSE)</f>
        <v>4.6209256397689094E-2</v>
      </c>
      <c r="AE13" s="233">
        <f ca="1">Output_Summary!AE19/VLOOKUP(Inputs!$B$11,'Selection Tables'!$B$7:$H$16,7,FALSE)</f>
        <v>4.680166516746545E-2</v>
      </c>
      <c r="AF13" s="233">
        <f ca="1">Output_Summary!AF19/VLOOKUP(Inputs!$B$11,'Selection Tables'!$B$7:$H$16,7,FALSE)</f>
        <v>4.6790145191860123E-2</v>
      </c>
      <c r="AG13" s="234">
        <f ca="1">Output_Summary!AG19/VLOOKUP(Inputs!$B$11,'Selection Tables'!$B$7:$H$16,7,FALSE)</f>
        <v>7.9491054376978079E-2</v>
      </c>
      <c r="AH13" s="235">
        <f ca="1">Output_Summary!AH19/VLOOKUP(Inputs!$B$11,'Selection Tables'!$B$7:$H$16,7,FALSE)</f>
        <v>5.9607228791384408E-2</v>
      </c>
      <c r="AI13" s="236">
        <f ca="1">Output_Summary!AI19/VLOOKUP(Inputs!$B$11,'Selection Tables'!$B$7:$H$16,7,FALSE)</f>
        <v>3.4839277023255837E-2</v>
      </c>
    </row>
    <row r="14" spans="1:38">
      <c r="C14" s="147"/>
      <c r="D14" s="148"/>
      <c r="E14" s="148"/>
      <c r="F14" s="148"/>
      <c r="G14" s="148"/>
      <c r="H14" s="148"/>
      <c r="I14" s="148"/>
      <c r="J14" s="148"/>
      <c r="K14" s="149"/>
      <c r="L14" s="150"/>
      <c r="M14" s="151"/>
      <c r="N14" s="147"/>
      <c r="O14" s="148"/>
      <c r="P14" s="148"/>
      <c r="Q14" s="148"/>
      <c r="R14" s="148"/>
      <c r="S14" s="148"/>
      <c r="T14" s="148"/>
      <c r="U14" s="148"/>
      <c r="V14" s="149"/>
      <c r="W14" s="150"/>
      <c r="X14" s="151"/>
      <c r="Y14" s="147"/>
      <c r="Z14" s="148"/>
      <c r="AA14" s="148"/>
      <c r="AB14" s="148"/>
      <c r="AC14" s="148"/>
      <c r="AD14" s="148"/>
      <c r="AE14" s="148"/>
      <c r="AF14" s="148"/>
      <c r="AG14" s="149"/>
      <c r="AH14" s="150"/>
      <c r="AI14" s="151"/>
    </row>
    <row r="15" spans="1:38">
      <c r="B15" s="123" t="s">
        <v>50</v>
      </c>
      <c r="C15" s="147"/>
      <c r="D15" s="148"/>
      <c r="E15" s="148"/>
      <c r="F15" s="148"/>
      <c r="G15" s="148"/>
      <c r="H15" s="148"/>
      <c r="I15" s="148"/>
      <c r="J15" s="148"/>
      <c r="K15" s="149"/>
      <c r="L15" s="150"/>
      <c r="M15" s="151"/>
      <c r="N15" s="147"/>
      <c r="O15" s="148"/>
      <c r="P15" s="148"/>
      <c r="Q15" s="148"/>
      <c r="R15" s="148"/>
      <c r="S15" s="148"/>
      <c r="T15" s="148"/>
      <c r="U15" s="148"/>
      <c r="V15" s="149"/>
      <c r="W15" s="150"/>
      <c r="X15" s="151"/>
      <c r="Y15" s="147"/>
      <c r="Z15" s="148"/>
      <c r="AA15" s="148"/>
      <c r="AB15" s="148"/>
      <c r="AC15" s="148"/>
      <c r="AD15" s="148"/>
      <c r="AE15" s="148"/>
      <c r="AF15" s="148"/>
      <c r="AG15" s="149"/>
      <c r="AH15" s="150"/>
      <c r="AI15" s="151"/>
    </row>
    <row r="16" spans="1:38" s="225" customFormat="1">
      <c r="B16" s="226" t="s">
        <v>46</v>
      </c>
      <c r="C16" s="242">
        <f>Output_Summary!C22/VLOOKUP(Inputs!$B$11,'Selection Tables'!$B$7:$H$16,5,FALSE)</f>
        <v>0</v>
      </c>
      <c r="D16" s="243">
        <f ca="1">Output_Summary!D22/VLOOKUP(Inputs!$B$11,'Selection Tables'!$B$7:$H$16,5,FALSE)</f>
        <v>4.008482403375923E-2</v>
      </c>
      <c r="E16" s="243">
        <f ca="1">Output_Summary!E22/VLOOKUP(Inputs!$B$11,'Selection Tables'!$B$7:$H$16,5,FALSE)</f>
        <v>4.0646011570231858E-2</v>
      </c>
      <c r="F16" s="243">
        <f ca="1">Output_Summary!F22/VLOOKUP(Inputs!$B$11,'Selection Tables'!$B$7:$H$16,5,FALSE)</f>
        <v>4.1215055732215115E-2</v>
      </c>
      <c r="G16" s="243">
        <f ca="1">Output_Summary!G22/VLOOKUP(Inputs!$B$11,'Selection Tables'!$B$7:$H$16,5,FALSE)</f>
        <v>7.9404926373685653E-2</v>
      </c>
      <c r="H16" s="243">
        <f ca="1">Output_Summary!H22/VLOOKUP(Inputs!$B$11,'Selection Tables'!$B$7:$H$16,5,FALSE)</f>
        <v>8.0516595342917247E-2</v>
      </c>
      <c r="I16" s="243">
        <f ca="1">Output_Summary!I22/VLOOKUP(Inputs!$B$11,'Selection Tables'!$B$7:$H$16,5,FALSE)</f>
        <v>8.1643827677718106E-2</v>
      </c>
      <c r="J16" s="243">
        <f ca="1">Output_Summary!J22/VLOOKUP(Inputs!$B$11,'Selection Tables'!$B$7:$H$16,5,FALSE)</f>
        <v>3.529333759200895E-2</v>
      </c>
      <c r="K16" s="244">
        <f ca="1">Output_Summary!K22/VLOOKUP(Inputs!$B$11,'Selection Tables'!$B$7:$H$16,5,FALSE)</f>
        <v>3.5787444318297085E-2</v>
      </c>
      <c r="L16" s="245">
        <f ca="1">Output_Summary!L22/VLOOKUP(Inputs!$B$11,'Selection Tables'!$B$7:$H$16,5,FALSE)</f>
        <v>6.3292005203542639E-2</v>
      </c>
      <c r="M16" s="246">
        <f ca="1">Output_Summary!M22/VLOOKUP(Inputs!$B$11,'Selection Tables'!$B$7:$H$16,5,FALSE)</f>
        <v>0</v>
      </c>
      <c r="N16" s="242">
        <f>Output_Summary!N22/VLOOKUP(Inputs!$B$11,'Selection Tables'!$B$7:$H$16,6,FALSE)</f>
        <v>0</v>
      </c>
      <c r="O16" s="243">
        <f>Output_Summary!O22/VLOOKUP(Inputs!$B$11,'Selection Tables'!$B$7:$H$16,6,FALSE)</f>
        <v>5.8936659810370478E-3</v>
      </c>
      <c r="P16" s="243">
        <f>Output_Summary!P22/VLOOKUP(Inputs!$B$11,'Selection Tables'!$B$7:$H$16,6,FALSE)</f>
        <v>5.97617730477157E-3</v>
      </c>
      <c r="Q16" s="243">
        <f>Output_Summary!Q22/VLOOKUP(Inputs!$B$11,'Selection Tables'!$B$7:$H$16,6,FALSE)</f>
        <v>6.0598437870383656E-3</v>
      </c>
      <c r="R16" s="243">
        <f>Output_Summary!R22/VLOOKUP(Inputs!$B$11,'Selection Tables'!$B$7:$H$16,6,FALSE)</f>
        <v>1.1674895040108118E-2</v>
      </c>
      <c r="S16" s="243">
        <f>Output_Summary!S22/VLOOKUP(Inputs!$B$11,'Selection Tables'!$B$7:$H$16,6,FALSE)</f>
        <v>1.1838343570669634E-2</v>
      </c>
      <c r="T16" s="243">
        <f>Output_Summary!T22/VLOOKUP(Inputs!$B$11,'Selection Tables'!$B$7:$H$16,6,FALSE)</f>
        <v>1.2004080380658998E-2</v>
      </c>
      <c r="U16" s="243">
        <f>Output_Summary!U22/VLOOKUP(Inputs!$B$11,'Selection Tables'!$B$7:$H$16,6,FALSE)</f>
        <v>5.1891744104476216E-3</v>
      </c>
      <c r="V16" s="244">
        <f>Output_Summary!V22/VLOOKUP(Inputs!$B$11,'Selection Tables'!$B$7:$H$16,6,FALSE)</f>
        <v>5.2618228521938825E-3</v>
      </c>
      <c r="W16" s="245">
        <f>Output_Summary!W22/VLOOKUP(Inputs!$B$11,'Selection Tables'!$B$7:$H$16,6,FALSE)</f>
        <v>9.3058145303464949E-3</v>
      </c>
      <c r="X16" s="246">
        <f>Output_Summary!X22/VLOOKUP(Inputs!$B$11,'Selection Tables'!$B$7:$H$16,6,FALSE)</f>
        <v>0</v>
      </c>
      <c r="Y16" s="242">
        <f>Output_Summary!Y22/VLOOKUP(Inputs!$B$11,'Selection Tables'!$B$7:$H$16,7,FALSE)</f>
        <v>0</v>
      </c>
      <c r="Z16" s="243">
        <f ca="1">Output_Summary!Z22/VLOOKUP(Inputs!$B$11,'Selection Tables'!$B$7:$H$16,7,FALSE)</f>
        <v>3.0801753221304122E-2</v>
      </c>
      <c r="AA16" s="243">
        <f ca="1">Output_Summary!AA22/VLOOKUP(Inputs!$B$11,'Selection Tables'!$B$7:$H$16,7,FALSE)</f>
        <v>3.1019146840654099E-2</v>
      </c>
      <c r="AB16" s="243">
        <f ca="1">Output_Summary!AB22/VLOOKUP(Inputs!$B$11,'Selection Tables'!$B$7:$H$16,7,FALSE)</f>
        <v>3.1236590337714504E-2</v>
      </c>
      <c r="AC16" s="243">
        <f ca="1">Output_Summary!AC22/VLOOKUP(Inputs!$B$11,'Selection Tables'!$B$7:$H$16,7,FALSE)</f>
        <v>5.9762680749832472E-2</v>
      </c>
      <c r="AD16" s="243">
        <f ca="1">Output_Summary!AD22/VLOOKUP(Inputs!$B$11,'Selection Tables'!$B$7:$H$16,7,FALSE)</f>
        <v>6.0175775806794521E-2</v>
      </c>
      <c r="AE16" s="243">
        <f ca="1">Output_Summary!AE22/VLOOKUP(Inputs!$B$11,'Selection Tables'!$B$7:$H$16,7,FALSE)</f>
        <v>6.0588724039924546E-2</v>
      </c>
      <c r="AF16" s="243">
        <f ca="1">Output_Summary!AF22/VLOOKUP(Inputs!$B$11,'Selection Tables'!$B$7:$H$16,7,FALSE)</f>
        <v>2.5671668461738777E-2</v>
      </c>
      <c r="AG16" s="244">
        <f ca="1">Output_Summary!AG22/VLOOKUP(Inputs!$B$11,'Selection Tables'!$B$7:$H$16,7,FALSE)</f>
        <v>2.5503913219673099E-2</v>
      </c>
      <c r="AH16" s="245">
        <f ca="1">Output_Summary!AH22/VLOOKUP(Inputs!$B$11,'Selection Tables'!$B$7:$H$16,7,FALSE)</f>
        <v>3.2985026093769465E-2</v>
      </c>
      <c r="AI16" s="246">
        <f ca="1">Output_Summary!AI22/VLOOKUP(Inputs!$B$11,'Selection Tables'!$B$7:$H$16,7,FALSE)</f>
        <v>0</v>
      </c>
    </row>
    <row r="17" spans="2:35" s="225" customFormat="1">
      <c r="B17" s="226" t="s">
        <v>47</v>
      </c>
      <c r="C17" s="242">
        <f>Output_Summary!C23/VLOOKUP(Inputs!$B$11,'Selection Tables'!$B$7:$H$16,5,FALSE)</f>
        <v>0</v>
      </c>
      <c r="D17" s="243">
        <f ca="1">Output_Summary!D23/VLOOKUP(Inputs!$B$11,'Selection Tables'!$B$7:$H$16,5,FALSE)</f>
        <v>3.6076341630383306E-2</v>
      </c>
      <c r="E17" s="243">
        <f ca="1">Output_Summary!E23/VLOOKUP(Inputs!$B$11,'Selection Tables'!$B$7:$H$16,5,FALSE)</f>
        <v>3.658141041320867E-2</v>
      </c>
      <c r="F17" s="243">
        <f ca="1">Output_Summary!F23/VLOOKUP(Inputs!$B$11,'Selection Tables'!$B$7:$H$16,5,FALSE)</f>
        <v>3.7093550158993606E-2</v>
      </c>
      <c r="G17" s="243">
        <f ca="1">Output_Summary!G23/VLOOKUP(Inputs!$B$11,'Selection Tables'!$B$7:$H$16,5,FALSE)</f>
        <v>7.1464433736317085E-2</v>
      </c>
      <c r="H17" s="243">
        <f ca="1">Output_Summary!H23/VLOOKUP(Inputs!$B$11,'Selection Tables'!$B$7:$H$16,5,FALSE)</f>
        <v>7.2464935808625536E-2</v>
      </c>
      <c r="I17" s="243">
        <f ca="1">Output_Summary!I23/VLOOKUP(Inputs!$B$11,'Selection Tables'!$B$7:$H$16,5,FALSE)</f>
        <v>7.347944490994629E-2</v>
      </c>
      <c r="J17" s="243">
        <f ca="1">Output_Summary!J23/VLOOKUP(Inputs!$B$11,'Selection Tables'!$B$7:$H$16,5,FALSE)</f>
        <v>3.1764003832808058E-2</v>
      </c>
      <c r="K17" s="244">
        <f ca="1">Output_Summary!K23/VLOOKUP(Inputs!$B$11,'Selection Tables'!$B$7:$H$16,5,FALSE)</f>
        <v>3.2208699886467379E-2</v>
      </c>
      <c r="L17" s="245">
        <f ca="1">Output_Summary!L23/VLOOKUP(Inputs!$B$11,'Selection Tables'!$B$7:$H$16,5,FALSE)</f>
        <v>5.696280468318838E-2</v>
      </c>
      <c r="M17" s="246">
        <f ca="1">Output_Summary!M23/VLOOKUP(Inputs!$B$11,'Selection Tables'!$B$7:$H$16,5,FALSE)</f>
        <v>0</v>
      </c>
      <c r="N17" s="242">
        <f>Output_Summary!N23/VLOOKUP(Inputs!$B$11,'Selection Tables'!$B$7:$H$16,6,FALSE)</f>
        <v>0</v>
      </c>
      <c r="O17" s="243">
        <f>Output_Summary!O23/VLOOKUP(Inputs!$B$11,'Selection Tables'!$B$7:$H$16,6,FALSE)</f>
        <v>5.3042993829333432E-3</v>
      </c>
      <c r="P17" s="243">
        <f>Output_Summary!P23/VLOOKUP(Inputs!$B$11,'Selection Tables'!$B$7:$H$16,6,FALSE)</f>
        <v>5.3785595742944139E-3</v>
      </c>
      <c r="Q17" s="243">
        <f>Output_Summary!Q23/VLOOKUP(Inputs!$B$11,'Selection Tables'!$B$7:$H$16,6,FALSE)</f>
        <v>5.4538594083345287E-3</v>
      </c>
      <c r="R17" s="243">
        <f>Output_Summary!R23/VLOOKUP(Inputs!$B$11,'Selection Tables'!$B$7:$H$16,6,FALSE)</f>
        <v>1.0507405536097306E-2</v>
      </c>
      <c r="S17" s="243">
        <f>Output_Summary!S23/VLOOKUP(Inputs!$B$11,'Selection Tables'!$B$7:$H$16,6,FALSE)</f>
        <v>1.0654509213602672E-2</v>
      </c>
      <c r="T17" s="243">
        <f>Output_Summary!T23/VLOOKUP(Inputs!$B$11,'Selection Tables'!$B$7:$H$16,6,FALSE)</f>
        <v>1.0803672342593098E-2</v>
      </c>
      <c r="U17" s="243">
        <f>Output_Summary!U23/VLOOKUP(Inputs!$B$11,'Selection Tables'!$B$7:$H$16,6,FALSE)</f>
        <v>4.6702569694028603E-3</v>
      </c>
      <c r="V17" s="244">
        <f>Output_Summary!V23/VLOOKUP(Inputs!$B$11,'Selection Tables'!$B$7:$H$16,6,FALSE)</f>
        <v>4.7356405669744936E-3</v>
      </c>
      <c r="W17" s="245">
        <f>Output_Summary!W23/VLOOKUP(Inputs!$B$11,'Selection Tables'!$B$7:$H$16,6,FALSE)</f>
        <v>8.3752330773118455E-3</v>
      </c>
      <c r="X17" s="246">
        <f>Output_Summary!X23/VLOOKUP(Inputs!$B$11,'Selection Tables'!$B$7:$H$16,6,FALSE)</f>
        <v>0</v>
      </c>
      <c r="Y17" s="242">
        <f>Output_Summary!Y23/VLOOKUP(Inputs!$B$11,'Selection Tables'!$B$7:$H$16,7,FALSE)</f>
        <v>0</v>
      </c>
      <c r="Z17" s="243">
        <f ca="1">Output_Summary!Z23/VLOOKUP(Inputs!$B$11,'Selection Tables'!$B$7:$H$16,7,FALSE)</f>
        <v>2.7721577899173712E-2</v>
      </c>
      <c r="AA17" s="243">
        <f ca="1">Output_Summary!AA23/VLOOKUP(Inputs!$B$11,'Selection Tables'!$B$7:$H$16,7,FALSE)</f>
        <v>2.791723215658869E-2</v>
      </c>
      <c r="AB17" s="243">
        <f ca="1">Output_Summary!AB23/VLOOKUP(Inputs!$B$11,'Selection Tables'!$B$7:$H$16,7,FALSE)</f>
        <v>2.8112931303943059E-2</v>
      </c>
      <c r="AC17" s="243">
        <f ca="1">Output_Summary!AC23/VLOOKUP(Inputs!$B$11,'Selection Tables'!$B$7:$H$16,7,FALSE)</f>
        <v>5.3786412674849238E-2</v>
      </c>
      <c r="AD17" s="243">
        <f ca="1">Output_Summary!AD23/VLOOKUP(Inputs!$B$11,'Selection Tables'!$B$7:$H$16,7,FALSE)</f>
        <v>5.4158198226115069E-2</v>
      </c>
      <c r="AE17" s="243">
        <f ca="1">Output_Summary!AE23/VLOOKUP(Inputs!$B$11,'Selection Tables'!$B$7:$H$16,7,FALSE)</f>
        <v>5.4529851635932089E-2</v>
      </c>
      <c r="AF17" s="243">
        <f ca="1">Output_Summary!AF23/VLOOKUP(Inputs!$B$11,'Selection Tables'!$B$7:$H$16,7,FALSE)</f>
        <v>2.3104501615564897E-2</v>
      </c>
      <c r="AG17" s="244">
        <f ca="1">Output_Summary!AG23/VLOOKUP(Inputs!$B$11,'Selection Tables'!$B$7:$H$16,7,FALSE)</f>
        <v>2.2953521897705793E-2</v>
      </c>
      <c r="AH17" s="245">
        <f ca="1">Output_Summary!AH23/VLOOKUP(Inputs!$B$11,'Selection Tables'!$B$7:$H$16,7,FALSE)</f>
        <v>2.9686523484392515E-2</v>
      </c>
      <c r="AI17" s="246">
        <f ca="1">Output_Summary!AI23/VLOOKUP(Inputs!$B$11,'Selection Tables'!$B$7:$H$16,7,FALSE)</f>
        <v>0</v>
      </c>
    </row>
    <row r="18" spans="2:35" s="225" customFormat="1">
      <c r="B18" s="226" t="s">
        <v>48</v>
      </c>
      <c r="C18" s="242">
        <f>Output_Summary!C24/VLOOKUP(Inputs!$B$11,'Selection Tables'!$B$7:$H$16,5,FALSE)</f>
        <v>0</v>
      </c>
      <c r="D18" s="243">
        <f ca="1">Output_Summary!D24/VLOOKUP(Inputs!$B$11,'Selection Tables'!$B$7:$H$16,5,FALSE)</f>
        <v>3.6076341630383306E-2</v>
      </c>
      <c r="E18" s="243">
        <f ca="1">Output_Summary!E24/VLOOKUP(Inputs!$B$11,'Selection Tables'!$B$7:$H$16,5,FALSE)</f>
        <v>3.658141041320867E-2</v>
      </c>
      <c r="F18" s="243">
        <f ca="1">Output_Summary!F24/VLOOKUP(Inputs!$B$11,'Selection Tables'!$B$7:$H$16,5,FALSE)</f>
        <v>3.7093550158993606E-2</v>
      </c>
      <c r="G18" s="243">
        <f ca="1">Output_Summary!G24/VLOOKUP(Inputs!$B$11,'Selection Tables'!$B$7:$H$16,5,FALSE)</f>
        <v>7.1464433736317085E-2</v>
      </c>
      <c r="H18" s="243">
        <f ca="1">Output_Summary!H24/VLOOKUP(Inputs!$B$11,'Selection Tables'!$B$7:$H$16,5,FALSE)</f>
        <v>7.2464935808625536E-2</v>
      </c>
      <c r="I18" s="243">
        <f ca="1">Output_Summary!I24/VLOOKUP(Inputs!$B$11,'Selection Tables'!$B$7:$H$16,5,FALSE)</f>
        <v>7.347944490994629E-2</v>
      </c>
      <c r="J18" s="243">
        <f ca="1">Output_Summary!J24/VLOOKUP(Inputs!$B$11,'Selection Tables'!$B$7:$H$16,5,FALSE)</f>
        <v>3.1764003832808058E-2</v>
      </c>
      <c r="K18" s="244">
        <f ca="1">Output_Summary!K24/VLOOKUP(Inputs!$B$11,'Selection Tables'!$B$7:$H$16,5,FALSE)</f>
        <v>3.2208699886467379E-2</v>
      </c>
      <c r="L18" s="245">
        <f ca="1">Output_Summary!L24/VLOOKUP(Inputs!$B$11,'Selection Tables'!$B$7:$H$16,5,FALSE)</f>
        <v>5.696280468318838E-2</v>
      </c>
      <c r="M18" s="246">
        <f ca="1">Output_Summary!M24/VLOOKUP(Inputs!$B$11,'Selection Tables'!$B$7:$H$16,5,FALSE)</f>
        <v>0</v>
      </c>
      <c r="N18" s="242">
        <f>Output_Summary!N24/VLOOKUP(Inputs!$B$11,'Selection Tables'!$B$7:$H$16,6,FALSE)</f>
        <v>0</v>
      </c>
      <c r="O18" s="243">
        <f>Output_Summary!O24/VLOOKUP(Inputs!$B$11,'Selection Tables'!$B$7:$H$16,6,FALSE)</f>
        <v>5.3042993829333432E-3</v>
      </c>
      <c r="P18" s="243">
        <f>Output_Summary!P24/VLOOKUP(Inputs!$B$11,'Selection Tables'!$B$7:$H$16,6,FALSE)</f>
        <v>5.3785595742944139E-3</v>
      </c>
      <c r="Q18" s="243">
        <f>Output_Summary!Q24/VLOOKUP(Inputs!$B$11,'Selection Tables'!$B$7:$H$16,6,FALSE)</f>
        <v>5.4538594083345287E-3</v>
      </c>
      <c r="R18" s="243">
        <f>Output_Summary!R24/VLOOKUP(Inputs!$B$11,'Selection Tables'!$B$7:$H$16,6,FALSE)</f>
        <v>1.0507405536097306E-2</v>
      </c>
      <c r="S18" s="243">
        <f>Output_Summary!S24/VLOOKUP(Inputs!$B$11,'Selection Tables'!$B$7:$H$16,6,FALSE)</f>
        <v>1.0654509213602672E-2</v>
      </c>
      <c r="T18" s="243">
        <f>Output_Summary!T24/VLOOKUP(Inputs!$B$11,'Selection Tables'!$B$7:$H$16,6,FALSE)</f>
        <v>1.0803672342593098E-2</v>
      </c>
      <c r="U18" s="243">
        <f>Output_Summary!U24/VLOOKUP(Inputs!$B$11,'Selection Tables'!$B$7:$H$16,6,FALSE)</f>
        <v>4.6702569694028603E-3</v>
      </c>
      <c r="V18" s="244">
        <f>Output_Summary!V24/VLOOKUP(Inputs!$B$11,'Selection Tables'!$B$7:$H$16,6,FALSE)</f>
        <v>4.7356405669744936E-3</v>
      </c>
      <c r="W18" s="245">
        <f>Output_Summary!W24/VLOOKUP(Inputs!$B$11,'Selection Tables'!$B$7:$H$16,6,FALSE)</f>
        <v>8.3752330773118455E-3</v>
      </c>
      <c r="X18" s="246">
        <f>Output_Summary!X24/VLOOKUP(Inputs!$B$11,'Selection Tables'!$B$7:$H$16,6,FALSE)</f>
        <v>0</v>
      </c>
      <c r="Y18" s="242">
        <f>Output_Summary!Y24/VLOOKUP(Inputs!$B$11,'Selection Tables'!$B$7:$H$16,7,FALSE)</f>
        <v>0</v>
      </c>
      <c r="Z18" s="243">
        <f ca="1">Output_Summary!Z24/VLOOKUP(Inputs!$B$11,'Selection Tables'!$B$7:$H$16,7,FALSE)</f>
        <v>2.7721577899173712E-2</v>
      </c>
      <c r="AA18" s="243">
        <f ca="1">Output_Summary!AA24/VLOOKUP(Inputs!$B$11,'Selection Tables'!$B$7:$H$16,7,FALSE)</f>
        <v>2.791723215658869E-2</v>
      </c>
      <c r="AB18" s="243">
        <f ca="1">Output_Summary!AB24/VLOOKUP(Inputs!$B$11,'Selection Tables'!$B$7:$H$16,7,FALSE)</f>
        <v>2.8112931303943059E-2</v>
      </c>
      <c r="AC18" s="243">
        <f ca="1">Output_Summary!AC24/VLOOKUP(Inputs!$B$11,'Selection Tables'!$B$7:$H$16,7,FALSE)</f>
        <v>5.3786412674849238E-2</v>
      </c>
      <c r="AD18" s="243">
        <f ca="1">Output_Summary!AD24/VLOOKUP(Inputs!$B$11,'Selection Tables'!$B$7:$H$16,7,FALSE)</f>
        <v>5.4158198226115069E-2</v>
      </c>
      <c r="AE18" s="243">
        <f ca="1">Output_Summary!AE24/VLOOKUP(Inputs!$B$11,'Selection Tables'!$B$7:$H$16,7,FALSE)</f>
        <v>5.4529851635932089E-2</v>
      </c>
      <c r="AF18" s="243">
        <f ca="1">Output_Summary!AF24/VLOOKUP(Inputs!$B$11,'Selection Tables'!$B$7:$H$16,7,FALSE)</f>
        <v>2.3104501615564897E-2</v>
      </c>
      <c r="AG18" s="244">
        <f ca="1">Output_Summary!AG24/VLOOKUP(Inputs!$B$11,'Selection Tables'!$B$7:$H$16,7,FALSE)</f>
        <v>2.2953521897705793E-2</v>
      </c>
      <c r="AH18" s="245">
        <f ca="1">Output_Summary!AH24/VLOOKUP(Inputs!$B$11,'Selection Tables'!$B$7:$H$16,7,FALSE)</f>
        <v>2.9686523484392515E-2</v>
      </c>
      <c r="AI18" s="246">
        <f ca="1">Output_Summary!AI24/VLOOKUP(Inputs!$B$11,'Selection Tables'!$B$7:$H$16,7,FALSE)</f>
        <v>0</v>
      </c>
    </row>
    <row r="19" spans="2:35" s="11" customFormat="1">
      <c r="B19" s="207" t="s">
        <v>49</v>
      </c>
      <c r="C19" s="232">
        <f>Output_Summary!C25/VLOOKUP(Inputs!$B$11,'Selection Tables'!$B$7:$H$16,5,FALSE)</f>
        <v>0</v>
      </c>
      <c r="D19" s="233">
        <f ca="1">Output_Summary!D25/VLOOKUP(Inputs!$B$11,'Selection Tables'!$B$7:$H$16,5,FALSE)</f>
        <v>2.020275131301465E-2</v>
      </c>
      <c r="E19" s="233">
        <f ca="1">Output_Summary!E25/VLOOKUP(Inputs!$B$11,'Selection Tables'!$B$7:$H$16,5,FALSE)</f>
        <v>2.048558983139686E-2</v>
      </c>
      <c r="F19" s="233">
        <f ca="1">Output_Summary!F25/VLOOKUP(Inputs!$B$11,'Selection Tables'!$B$7:$H$16,5,FALSE)</f>
        <v>2.0772388089036423E-2</v>
      </c>
      <c r="G19" s="233">
        <f ca="1">Output_Summary!G25/VLOOKUP(Inputs!$B$11,'Selection Tables'!$B$7:$H$16,5,FALSE)</f>
        <v>4.0020082892337577E-2</v>
      </c>
      <c r="H19" s="233">
        <f ca="1">Output_Summary!H25/VLOOKUP(Inputs!$B$11,'Selection Tables'!$B$7:$H$16,5,FALSE)</f>
        <v>4.0580364052830303E-2</v>
      </c>
      <c r="I19" s="233">
        <f ca="1">Output_Summary!I25/VLOOKUP(Inputs!$B$11,'Selection Tables'!$B$7:$H$16,5,FALSE)</f>
        <v>4.1148489149569929E-2</v>
      </c>
      <c r="J19" s="233">
        <f ca="1">Output_Summary!J25/VLOOKUP(Inputs!$B$11,'Selection Tables'!$B$7:$H$16,5,FALSE)</f>
        <v>1.7787842146372513E-2</v>
      </c>
      <c r="K19" s="234">
        <f ca="1">Output_Summary!K25/VLOOKUP(Inputs!$B$11,'Selection Tables'!$B$7:$H$16,5,FALSE)</f>
        <v>1.8036871936421735E-2</v>
      </c>
      <c r="L19" s="235">
        <f ca="1">Output_Summary!L25/VLOOKUP(Inputs!$B$11,'Selection Tables'!$B$7:$H$16,5,FALSE)</f>
        <v>3.1899170622585495E-2</v>
      </c>
      <c r="M19" s="236">
        <f ca="1">Output_Summary!M25/VLOOKUP(Inputs!$B$11,'Selection Tables'!$B$7:$H$16,5,FALSE)</f>
        <v>0</v>
      </c>
      <c r="N19" s="232">
        <f>Output_Summary!N25/VLOOKUP(Inputs!$B$11,'Selection Tables'!$B$7:$H$16,6,FALSE)</f>
        <v>0</v>
      </c>
      <c r="O19" s="233">
        <f>Output_Summary!O25/VLOOKUP(Inputs!$B$11,'Selection Tables'!$B$7:$H$16,6,FALSE)</f>
        <v>2.9704076544426724E-3</v>
      </c>
      <c r="P19" s="233">
        <f>Output_Summary!P25/VLOOKUP(Inputs!$B$11,'Selection Tables'!$B$7:$H$16,6,FALSE)</f>
        <v>3.011993361604872E-3</v>
      </c>
      <c r="Q19" s="233">
        <f>Output_Summary!Q25/VLOOKUP(Inputs!$B$11,'Selection Tables'!$B$7:$H$16,6,FALSE)</f>
        <v>3.0541612686673363E-3</v>
      </c>
      <c r="R19" s="233">
        <f>Output_Summary!R25/VLOOKUP(Inputs!$B$11,'Selection Tables'!$B$7:$H$16,6,FALSE)</f>
        <v>5.8841471002144914E-3</v>
      </c>
      <c r="S19" s="233">
        <f>Output_Summary!S25/VLOOKUP(Inputs!$B$11,'Selection Tables'!$B$7:$H$16,6,FALSE)</f>
        <v>5.9665251596174966E-3</v>
      </c>
      <c r="T19" s="233">
        <f>Output_Summary!T25/VLOOKUP(Inputs!$B$11,'Selection Tables'!$B$7:$H$16,6,FALSE)</f>
        <v>6.0500565118521352E-3</v>
      </c>
      <c r="U19" s="233">
        <f>Output_Summary!U25/VLOOKUP(Inputs!$B$11,'Selection Tables'!$B$7:$H$16,6,FALSE)</f>
        <v>2.6153439028656022E-3</v>
      </c>
      <c r="V19" s="234">
        <f>Output_Summary!V25/VLOOKUP(Inputs!$B$11,'Selection Tables'!$B$7:$H$16,6,FALSE)</f>
        <v>2.651958717505717E-3</v>
      </c>
      <c r="W19" s="235">
        <f>Output_Summary!W25/VLOOKUP(Inputs!$B$11,'Selection Tables'!$B$7:$H$16,6,FALSE)</f>
        <v>4.690130523294634E-3</v>
      </c>
      <c r="X19" s="236">
        <f>Output_Summary!X25/VLOOKUP(Inputs!$B$11,'Selection Tables'!$B$7:$H$16,6,FALSE)</f>
        <v>0</v>
      </c>
      <c r="Y19" s="232">
        <f>Output_Summary!Y25/VLOOKUP(Inputs!$B$11,'Selection Tables'!$B$7:$H$16,7,FALSE)</f>
        <v>0</v>
      </c>
      <c r="Z19" s="233">
        <f ca="1">Output_Summary!Z25/VLOOKUP(Inputs!$B$11,'Selection Tables'!$B$7:$H$16,7,FALSE)</f>
        <v>1.5524083623537282E-2</v>
      </c>
      <c r="AA19" s="233">
        <f ca="1">Output_Summary!AA25/VLOOKUP(Inputs!$B$11,'Selection Tables'!$B$7:$H$16,7,FALSE)</f>
        <v>1.5633650007689667E-2</v>
      </c>
      <c r="AB19" s="233">
        <f ca="1">Output_Summary!AB25/VLOOKUP(Inputs!$B$11,'Selection Tables'!$B$7:$H$16,7,FALSE)</f>
        <v>1.5743241530208112E-2</v>
      </c>
      <c r="AC19" s="233">
        <f ca="1">Output_Summary!AC25/VLOOKUP(Inputs!$B$11,'Selection Tables'!$B$7:$H$16,7,FALSE)</f>
        <v>3.0120391097915575E-2</v>
      </c>
      <c r="AD19" s="233">
        <f ca="1">Output_Summary!AD25/VLOOKUP(Inputs!$B$11,'Selection Tables'!$B$7:$H$16,7,FALSE)</f>
        <v>3.0328591006624446E-2</v>
      </c>
      <c r="AE19" s="233">
        <f ca="1">Output_Summary!AE25/VLOOKUP(Inputs!$B$11,'Selection Tables'!$B$7:$H$16,7,FALSE)</f>
        <v>3.0536716916121972E-2</v>
      </c>
      <c r="AF19" s="233">
        <f ca="1">Output_Summary!AF25/VLOOKUP(Inputs!$B$11,'Selection Tables'!$B$7:$H$16,7,FALSE)</f>
        <v>1.2938520904716344E-2</v>
      </c>
      <c r="AG19" s="234">
        <f ca="1">Output_Summary!AG25/VLOOKUP(Inputs!$B$11,'Selection Tables'!$B$7:$H$16,7,FALSE)</f>
        <v>1.2853972262715245E-2</v>
      </c>
      <c r="AH19" s="235">
        <f ca="1">Output_Summary!AH25/VLOOKUP(Inputs!$B$11,'Selection Tables'!$B$7:$H$16,7,FALSE)</f>
        <v>1.6624453151259811E-2</v>
      </c>
      <c r="AI19" s="236">
        <f ca="1">Output_Summary!AI25/VLOOKUP(Inputs!$B$11,'Selection Tables'!$B$7:$H$16,7,FALSE)</f>
        <v>0</v>
      </c>
    </row>
    <row r="20" spans="2:35">
      <c r="C20" s="147"/>
      <c r="D20" s="148"/>
      <c r="E20" s="148"/>
      <c r="F20" s="148"/>
      <c r="G20" s="148"/>
      <c r="H20" s="148"/>
      <c r="I20" s="148"/>
      <c r="J20" s="148"/>
      <c r="K20" s="149"/>
      <c r="L20" s="150"/>
      <c r="M20" s="151"/>
      <c r="N20" s="147"/>
      <c r="O20" s="148"/>
      <c r="P20" s="148"/>
      <c r="Q20" s="148"/>
      <c r="R20" s="148"/>
      <c r="S20" s="148"/>
      <c r="T20" s="148"/>
      <c r="U20" s="148"/>
      <c r="V20" s="149"/>
      <c r="W20" s="150"/>
      <c r="X20" s="151"/>
      <c r="Y20" s="147"/>
      <c r="Z20" s="148"/>
      <c r="AA20" s="148"/>
      <c r="AB20" s="148"/>
      <c r="AC20" s="148"/>
      <c r="AD20" s="148"/>
      <c r="AE20" s="148"/>
      <c r="AF20" s="148"/>
      <c r="AG20" s="149"/>
      <c r="AH20" s="150"/>
      <c r="AI20" s="151"/>
    </row>
    <row r="21" spans="2:35">
      <c r="B21" s="123" t="s">
        <v>26</v>
      </c>
      <c r="C21" s="147"/>
      <c r="D21" s="148"/>
      <c r="E21" s="148"/>
      <c r="F21" s="148"/>
      <c r="G21" s="148"/>
      <c r="H21" s="148"/>
      <c r="I21" s="148"/>
      <c r="J21" s="148"/>
      <c r="K21" s="149"/>
      <c r="L21" s="150"/>
      <c r="M21" s="151"/>
      <c r="N21" s="147"/>
      <c r="O21" s="148"/>
      <c r="P21" s="148"/>
      <c r="Q21" s="148"/>
      <c r="R21" s="148"/>
      <c r="S21" s="148"/>
      <c r="T21" s="148"/>
      <c r="U21" s="148"/>
      <c r="V21" s="149"/>
      <c r="W21" s="150"/>
      <c r="X21" s="151"/>
      <c r="Y21" s="147"/>
      <c r="Z21" s="148"/>
      <c r="AA21" s="148"/>
      <c r="AB21" s="148"/>
      <c r="AC21" s="148"/>
      <c r="AD21" s="148"/>
      <c r="AE21" s="148"/>
      <c r="AF21" s="148"/>
      <c r="AG21" s="149"/>
      <c r="AH21" s="150"/>
      <c r="AI21" s="151"/>
    </row>
    <row r="22" spans="2:35" s="225" customFormat="1">
      <c r="B22" s="226" t="s">
        <v>46</v>
      </c>
      <c r="C22" s="242">
        <f ca="1">Output_Summary!C28/VLOOKUP(Inputs!$B$11,'Selection Tables'!$B$7:$H$16,5,FALSE)</f>
        <v>6.5058544639047061E-2</v>
      </c>
      <c r="D22" s="243">
        <f ca="1">Output_Summary!D28/VLOOKUP(Inputs!$B$11,'Selection Tables'!$B$7:$H$16,5,FALSE)</f>
        <v>6.5058544639047061E-2</v>
      </c>
      <c r="E22" s="243">
        <f ca="1">Output_Summary!E28/VLOOKUP(Inputs!$B$11,'Selection Tables'!$B$7:$H$16,5,FALSE)</f>
        <v>6.5058544639047061E-2</v>
      </c>
      <c r="F22" s="243">
        <f ca="1">Output_Summary!F28/VLOOKUP(Inputs!$B$11,'Selection Tables'!$B$7:$H$16,5,FALSE)</f>
        <v>6.5058544639047061E-2</v>
      </c>
      <c r="G22" s="243">
        <f ca="1">Output_Summary!G28/VLOOKUP(Inputs!$B$11,'Selection Tables'!$B$7:$H$16,5,FALSE)</f>
        <v>6.5058544639047061E-2</v>
      </c>
      <c r="H22" s="243">
        <f ca="1">Output_Summary!H28/VLOOKUP(Inputs!$B$11,'Selection Tables'!$B$7:$H$16,5,FALSE)</f>
        <v>6.5058544639047061E-2</v>
      </c>
      <c r="I22" s="243">
        <f ca="1">Output_Summary!I28/VLOOKUP(Inputs!$B$11,'Selection Tables'!$B$7:$H$16,5,FALSE)</f>
        <v>6.5058544639047061E-2</v>
      </c>
      <c r="J22" s="243">
        <f ca="1">Output_Summary!J28/VLOOKUP(Inputs!$B$11,'Selection Tables'!$B$7:$H$16,5,FALSE)</f>
        <v>6.5058544639047061E-2</v>
      </c>
      <c r="K22" s="244">
        <f ca="1">Output_Summary!K28/VLOOKUP(Inputs!$B$11,'Selection Tables'!$B$7:$H$16,5,FALSE)</f>
        <v>6.5058544639047061E-2</v>
      </c>
      <c r="L22" s="245">
        <f ca="1">Output_Summary!L28/VLOOKUP(Inputs!$B$11,'Selection Tables'!$B$7:$H$16,5,FALSE)</f>
        <v>6.5058544639047061E-2</v>
      </c>
      <c r="M22" s="246">
        <f ca="1">Output_Summary!M28/VLOOKUP(Inputs!$B$11,'Selection Tables'!$B$7:$H$16,5,FALSE)</f>
        <v>6.5058544639047061E-2</v>
      </c>
      <c r="N22" s="242">
        <f ca="1">Output_Summary!N28/VLOOKUP(Inputs!$B$11,'Selection Tables'!$B$7:$H$16,6,FALSE)</f>
        <v>8.2616895527283504E-2</v>
      </c>
      <c r="O22" s="243">
        <f ca="1">Output_Summary!O28/VLOOKUP(Inputs!$B$11,'Selection Tables'!$B$7:$H$16,6,FALSE)</f>
        <v>8.2616895527283504E-2</v>
      </c>
      <c r="P22" s="243">
        <f ca="1">Output_Summary!P28/VLOOKUP(Inputs!$B$11,'Selection Tables'!$B$7:$H$16,6,FALSE)</f>
        <v>8.2616895527283504E-2</v>
      </c>
      <c r="Q22" s="243">
        <f ca="1">Output_Summary!Q28/VLOOKUP(Inputs!$B$11,'Selection Tables'!$B$7:$H$16,6,FALSE)</f>
        <v>8.2616895527283504E-2</v>
      </c>
      <c r="R22" s="243">
        <f ca="1">Output_Summary!R28/VLOOKUP(Inputs!$B$11,'Selection Tables'!$B$7:$H$16,6,FALSE)</f>
        <v>8.2616895527283504E-2</v>
      </c>
      <c r="S22" s="243">
        <f ca="1">Output_Summary!S28/VLOOKUP(Inputs!$B$11,'Selection Tables'!$B$7:$H$16,6,FALSE)</f>
        <v>8.2616895527283504E-2</v>
      </c>
      <c r="T22" s="243">
        <f ca="1">Output_Summary!T28/VLOOKUP(Inputs!$B$11,'Selection Tables'!$B$7:$H$16,6,FALSE)</f>
        <v>8.2616895527283504E-2</v>
      </c>
      <c r="U22" s="243">
        <f ca="1">Output_Summary!U28/VLOOKUP(Inputs!$B$11,'Selection Tables'!$B$7:$H$16,6,FALSE)</f>
        <v>8.2616895527283504E-2</v>
      </c>
      <c r="V22" s="244">
        <f ca="1">Output_Summary!V28/VLOOKUP(Inputs!$B$11,'Selection Tables'!$B$7:$H$16,6,FALSE)</f>
        <v>8.2616895527283504E-2</v>
      </c>
      <c r="W22" s="245">
        <f ca="1">Output_Summary!W28/VLOOKUP(Inputs!$B$11,'Selection Tables'!$B$7:$H$16,6,FALSE)</f>
        <v>8.2616895527283504E-2</v>
      </c>
      <c r="X22" s="246">
        <f ca="1">Output_Summary!X28/VLOOKUP(Inputs!$B$11,'Selection Tables'!$B$7:$H$16,6,FALSE)</f>
        <v>8.2616895527283504E-2</v>
      </c>
      <c r="Y22" s="242">
        <f ca="1">Output_Summary!Y28/VLOOKUP(Inputs!$B$11,'Selection Tables'!$B$7:$H$16,7,FALSE)</f>
        <v>6.8797909919352029E-2</v>
      </c>
      <c r="Z22" s="243">
        <f ca="1">Output_Summary!Z28/VLOOKUP(Inputs!$B$11,'Selection Tables'!$B$7:$H$16,7,FALSE)</f>
        <v>6.8455649306549571E-2</v>
      </c>
      <c r="AA22" s="243">
        <f ca="1">Output_Summary!AA28/VLOOKUP(Inputs!$B$11,'Selection Tables'!$B$7:$H$16,7,FALSE)</f>
        <v>6.8113388693747112E-2</v>
      </c>
      <c r="AB22" s="243">
        <f ca="1">Output_Summary!AB28/VLOOKUP(Inputs!$B$11,'Selection Tables'!$B$7:$H$16,7,FALSE)</f>
        <v>6.777112808094464E-2</v>
      </c>
      <c r="AC22" s="243">
        <f ca="1">Output_Summary!AC28/VLOOKUP(Inputs!$B$11,'Selection Tables'!$B$7:$H$16,7,FALSE)</f>
        <v>6.7428867468142195E-2</v>
      </c>
      <c r="AD22" s="243">
        <f ca="1">Output_Summary!AD28/VLOOKUP(Inputs!$B$11,'Selection Tables'!$B$7:$H$16,7,FALSE)</f>
        <v>6.7086606855339723E-2</v>
      </c>
      <c r="AE22" s="243">
        <f ca="1">Output_Summary!AE28/VLOOKUP(Inputs!$B$11,'Selection Tables'!$B$7:$H$16,7,FALSE)</f>
        <v>6.6744346242537264E-2</v>
      </c>
      <c r="AF22" s="243">
        <f ca="1">Output_Summary!AF28/VLOOKUP(Inputs!$B$11,'Selection Tables'!$B$7:$H$16,7,FALSE)</f>
        <v>6.5786016526690375E-2</v>
      </c>
      <c r="AG22" s="244">
        <f ca="1">Output_Summary!AG28/VLOOKUP(Inputs!$B$11,'Selection Tables'!$B$7:$H$16,7,FALSE)</f>
        <v>6.4827686810843485E-2</v>
      </c>
      <c r="AH22" s="245">
        <f ca="1">Output_Summary!AH28/VLOOKUP(Inputs!$B$11,'Selection Tables'!$B$7:$H$16,7,FALSE)</f>
        <v>5.2369400504833949E-2</v>
      </c>
      <c r="AI22" s="246">
        <f ca="1">Output_Summary!AI28/VLOOKUP(Inputs!$B$11,'Selection Tables'!$B$7:$H$16,7,FALSE)</f>
        <v>3.8678975992735544E-2</v>
      </c>
    </row>
    <row r="23" spans="2:35" s="225" customFormat="1">
      <c r="B23" s="226" t="s">
        <v>47</v>
      </c>
      <c r="C23" s="242">
        <f ca="1">Output_Summary!C29/VLOOKUP(Inputs!$B$11,'Selection Tables'!$B$7:$H$16,5,FALSE)</f>
        <v>6.5058544639047061E-2</v>
      </c>
      <c r="D23" s="243">
        <f ca="1">Output_Summary!D29/VLOOKUP(Inputs!$B$11,'Selection Tables'!$B$7:$H$16,5,FALSE)</f>
        <v>6.5058544639047061E-2</v>
      </c>
      <c r="E23" s="243">
        <f ca="1">Output_Summary!E29/VLOOKUP(Inputs!$B$11,'Selection Tables'!$B$7:$H$16,5,FALSE)</f>
        <v>6.5058544639047061E-2</v>
      </c>
      <c r="F23" s="243">
        <f ca="1">Output_Summary!F29/VLOOKUP(Inputs!$B$11,'Selection Tables'!$B$7:$H$16,5,FALSE)</f>
        <v>6.5058544639047061E-2</v>
      </c>
      <c r="G23" s="243">
        <f ca="1">Output_Summary!G29/VLOOKUP(Inputs!$B$11,'Selection Tables'!$B$7:$H$16,5,FALSE)</f>
        <v>6.5058544639047061E-2</v>
      </c>
      <c r="H23" s="243">
        <f ca="1">Output_Summary!H29/VLOOKUP(Inputs!$B$11,'Selection Tables'!$B$7:$H$16,5,FALSE)</f>
        <v>6.5058544639047061E-2</v>
      </c>
      <c r="I23" s="243">
        <f ca="1">Output_Summary!I29/VLOOKUP(Inputs!$B$11,'Selection Tables'!$B$7:$H$16,5,FALSE)</f>
        <v>6.5058544639047061E-2</v>
      </c>
      <c r="J23" s="243">
        <f ca="1">Output_Summary!J29/VLOOKUP(Inputs!$B$11,'Selection Tables'!$B$7:$H$16,5,FALSE)</f>
        <v>6.5058544639047061E-2</v>
      </c>
      <c r="K23" s="244">
        <f ca="1">Output_Summary!K29/VLOOKUP(Inputs!$B$11,'Selection Tables'!$B$7:$H$16,5,FALSE)</f>
        <v>6.5058544639047061E-2</v>
      </c>
      <c r="L23" s="245">
        <f ca="1">Output_Summary!L29/VLOOKUP(Inputs!$B$11,'Selection Tables'!$B$7:$H$16,5,FALSE)</f>
        <v>6.5058544639047061E-2</v>
      </c>
      <c r="M23" s="246">
        <f ca="1">Output_Summary!M29/VLOOKUP(Inputs!$B$11,'Selection Tables'!$B$7:$H$16,5,FALSE)</f>
        <v>6.5058544639047061E-2</v>
      </c>
      <c r="N23" s="242">
        <f ca="1">Output_Summary!N29/VLOOKUP(Inputs!$B$11,'Selection Tables'!$B$7:$H$16,6,FALSE)</f>
        <v>8.2616895527283504E-2</v>
      </c>
      <c r="O23" s="243">
        <f ca="1">Output_Summary!O29/VLOOKUP(Inputs!$B$11,'Selection Tables'!$B$7:$H$16,6,FALSE)</f>
        <v>8.2616895527283504E-2</v>
      </c>
      <c r="P23" s="243">
        <f ca="1">Output_Summary!P29/VLOOKUP(Inputs!$B$11,'Selection Tables'!$B$7:$H$16,6,FALSE)</f>
        <v>8.2616895527283504E-2</v>
      </c>
      <c r="Q23" s="243">
        <f ca="1">Output_Summary!Q29/VLOOKUP(Inputs!$B$11,'Selection Tables'!$B$7:$H$16,6,FALSE)</f>
        <v>8.2616895527283504E-2</v>
      </c>
      <c r="R23" s="243">
        <f ca="1">Output_Summary!R29/VLOOKUP(Inputs!$B$11,'Selection Tables'!$B$7:$H$16,6,FALSE)</f>
        <v>8.2616895527283504E-2</v>
      </c>
      <c r="S23" s="243">
        <f ca="1">Output_Summary!S29/VLOOKUP(Inputs!$B$11,'Selection Tables'!$B$7:$H$16,6,FALSE)</f>
        <v>8.2616895527283504E-2</v>
      </c>
      <c r="T23" s="243">
        <f ca="1">Output_Summary!T29/VLOOKUP(Inputs!$B$11,'Selection Tables'!$B$7:$H$16,6,FALSE)</f>
        <v>8.2616895527283504E-2</v>
      </c>
      <c r="U23" s="243">
        <f ca="1">Output_Summary!U29/VLOOKUP(Inputs!$B$11,'Selection Tables'!$B$7:$H$16,6,FALSE)</f>
        <v>8.2616895527283504E-2</v>
      </c>
      <c r="V23" s="244">
        <f ca="1">Output_Summary!V29/VLOOKUP(Inputs!$B$11,'Selection Tables'!$B$7:$H$16,6,FALSE)</f>
        <v>8.2616895527283504E-2</v>
      </c>
      <c r="W23" s="245">
        <f ca="1">Output_Summary!W29/VLOOKUP(Inputs!$B$11,'Selection Tables'!$B$7:$H$16,6,FALSE)</f>
        <v>8.2616895527283504E-2</v>
      </c>
      <c r="X23" s="246">
        <f ca="1">Output_Summary!X29/VLOOKUP(Inputs!$B$11,'Selection Tables'!$B$7:$H$16,6,FALSE)</f>
        <v>8.2616895527283504E-2</v>
      </c>
      <c r="Y23" s="242">
        <f ca="1">Output_Summary!Y29/VLOOKUP(Inputs!$B$11,'Selection Tables'!$B$7:$H$16,7,FALSE)</f>
        <v>6.8797909919352029E-2</v>
      </c>
      <c r="Z23" s="243">
        <f ca="1">Output_Summary!Z29/VLOOKUP(Inputs!$B$11,'Selection Tables'!$B$7:$H$16,7,FALSE)</f>
        <v>6.8455649306549571E-2</v>
      </c>
      <c r="AA23" s="243">
        <f ca="1">Output_Summary!AA29/VLOOKUP(Inputs!$B$11,'Selection Tables'!$B$7:$H$16,7,FALSE)</f>
        <v>6.8113388693747112E-2</v>
      </c>
      <c r="AB23" s="243">
        <f ca="1">Output_Summary!AB29/VLOOKUP(Inputs!$B$11,'Selection Tables'!$B$7:$H$16,7,FALSE)</f>
        <v>6.777112808094464E-2</v>
      </c>
      <c r="AC23" s="243">
        <f ca="1">Output_Summary!AC29/VLOOKUP(Inputs!$B$11,'Selection Tables'!$B$7:$H$16,7,FALSE)</f>
        <v>6.7428867468142195E-2</v>
      </c>
      <c r="AD23" s="243">
        <f ca="1">Output_Summary!AD29/VLOOKUP(Inputs!$B$11,'Selection Tables'!$B$7:$H$16,7,FALSE)</f>
        <v>6.7086606855339723E-2</v>
      </c>
      <c r="AE23" s="243">
        <f ca="1">Output_Summary!AE29/VLOOKUP(Inputs!$B$11,'Selection Tables'!$B$7:$H$16,7,FALSE)</f>
        <v>6.6744346242537264E-2</v>
      </c>
      <c r="AF23" s="243">
        <f ca="1">Output_Summary!AF29/VLOOKUP(Inputs!$B$11,'Selection Tables'!$B$7:$H$16,7,FALSE)</f>
        <v>6.5786016526690375E-2</v>
      </c>
      <c r="AG23" s="244">
        <f ca="1">Output_Summary!AG29/VLOOKUP(Inputs!$B$11,'Selection Tables'!$B$7:$H$16,7,FALSE)</f>
        <v>6.4827686810843485E-2</v>
      </c>
      <c r="AH23" s="245">
        <f ca="1">Output_Summary!AH29/VLOOKUP(Inputs!$B$11,'Selection Tables'!$B$7:$H$16,7,FALSE)</f>
        <v>5.2369400504833949E-2</v>
      </c>
      <c r="AI23" s="246">
        <f ca="1">Output_Summary!AI29/VLOOKUP(Inputs!$B$11,'Selection Tables'!$B$7:$H$16,7,FALSE)</f>
        <v>3.8678975992735544E-2</v>
      </c>
    </row>
    <row r="24" spans="2:35" s="225" customFormat="1">
      <c r="B24" s="226" t="s">
        <v>48</v>
      </c>
      <c r="C24" s="242">
        <f ca="1">Output_Summary!C30/VLOOKUP(Inputs!$B$11,'Selection Tables'!$B$7:$H$16,5,FALSE)</f>
        <v>6.5058544639047061E-2</v>
      </c>
      <c r="D24" s="243">
        <f ca="1">Output_Summary!D30/VLOOKUP(Inputs!$B$11,'Selection Tables'!$B$7:$H$16,5,FALSE)</f>
        <v>6.5058544639047061E-2</v>
      </c>
      <c r="E24" s="243">
        <f ca="1">Output_Summary!E30/VLOOKUP(Inputs!$B$11,'Selection Tables'!$B$7:$H$16,5,FALSE)</f>
        <v>6.5058544639047061E-2</v>
      </c>
      <c r="F24" s="243">
        <f ca="1">Output_Summary!F30/VLOOKUP(Inputs!$B$11,'Selection Tables'!$B$7:$H$16,5,FALSE)</f>
        <v>6.5058544639047061E-2</v>
      </c>
      <c r="G24" s="243">
        <f ca="1">Output_Summary!G30/VLOOKUP(Inputs!$B$11,'Selection Tables'!$B$7:$H$16,5,FALSE)</f>
        <v>6.5058544639047061E-2</v>
      </c>
      <c r="H24" s="243">
        <f ca="1">Output_Summary!H30/VLOOKUP(Inputs!$B$11,'Selection Tables'!$B$7:$H$16,5,FALSE)</f>
        <v>6.5058544639047061E-2</v>
      </c>
      <c r="I24" s="243">
        <f ca="1">Output_Summary!I30/VLOOKUP(Inputs!$B$11,'Selection Tables'!$B$7:$H$16,5,FALSE)</f>
        <v>6.5058544639047061E-2</v>
      </c>
      <c r="J24" s="243">
        <f ca="1">Output_Summary!J30/VLOOKUP(Inputs!$B$11,'Selection Tables'!$B$7:$H$16,5,FALSE)</f>
        <v>6.5058544639047061E-2</v>
      </c>
      <c r="K24" s="244">
        <f ca="1">Output_Summary!K30/VLOOKUP(Inputs!$B$11,'Selection Tables'!$B$7:$H$16,5,FALSE)</f>
        <v>6.5058544639047061E-2</v>
      </c>
      <c r="L24" s="245">
        <f ca="1">Output_Summary!L30/VLOOKUP(Inputs!$B$11,'Selection Tables'!$B$7:$H$16,5,FALSE)</f>
        <v>6.5058544639047061E-2</v>
      </c>
      <c r="M24" s="246">
        <f ca="1">Output_Summary!M30/VLOOKUP(Inputs!$B$11,'Selection Tables'!$B$7:$H$16,5,FALSE)</f>
        <v>6.5058544639047061E-2</v>
      </c>
      <c r="N24" s="242">
        <f ca="1">Output_Summary!N30/VLOOKUP(Inputs!$B$11,'Selection Tables'!$B$7:$H$16,6,FALSE)</f>
        <v>8.2616895527283504E-2</v>
      </c>
      <c r="O24" s="243">
        <f ca="1">Output_Summary!O30/VLOOKUP(Inputs!$B$11,'Selection Tables'!$B$7:$H$16,6,FALSE)</f>
        <v>8.2616895527283504E-2</v>
      </c>
      <c r="P24" s="243">
        <f ca="1">Output_Summary!P30/VLOOKUP(Inputs!$B$11,'Selection Tables'!$B$7:$H$16,6,FALSE)</f>
        <v>8.2616895527283504E-2</v>
      </c>
      <c r="Q24" s="243">
        <f ca="1">Output_Summary!Q30/VLOOKUP(Inputs!$B$11,'Selection Tables'!$B$7:$H$16,6,FALSE)</f>
        <v>8.2616895527283504E-2</v>
      </c>
      <c r="R24" s="243">
        <f ca="1">Output_Summary!R30/VLOOKUP(Inputs!$B$11,'Selection Tables'!$B$7:$H$16,6,FALSE)</f>
        <v>8.2616895527283504E-2</v>
      </c>
      <c r="S24" s="243">
        <f ca="1">Output_Summary!S30/VLOOKUP(Inputs!$B$11,'Selection Tables'!$B$7:$H$16,6,FALSE)</f>
        <v>8.2616895527283504E-2</v>
      </c>
      <c r="T24" s="243">
        <f ca="1">Output_Summary!T30/VLOOKUP(Inputs!$B$11,'Selection Tables'!$B$7:$H$16,6,FALSE)</f>
        <v>8.2616895527283504E-2</v>
      </c>
      <c r="U24" s="243">
        <f ca="1">Output_Summary!U30/VLOOKUP(Inputs!$B$11,'Selection Tables'!$B$7:$H$16,6,FALSE)</f>
        <v>8.2616895527283504E-2</v>
      </c>
      <c r="V24" s="244">
        <f ca="1">Output_Summary!V30/VLOOKUP(Inputs!$B$11,'Selection Tables'!$B$7:$H$16,6,FALSE)</f>
        <v>8.2616895527283504E-2</v>
      </c>
      <c r="W24" s="245">
        <f ca="1">Output_Summary!W30/VLOOKUP(Inputs!$B$11,'Selection Tables'!$B$7:$H$16,6,FALSE)</f>
        <v>8.2616895527283504E-2</v>
      </c>
      <c r="X24" s="246">
        <f ca="1">Output_Summary!X30/VLOOKUP(Inputs!$B$11,'Selection Tables'!$B$7:$H$16,6,FALSE)</f>
        <v>8.2616895527283504E-2</v>
      </c>
      <c r="Y24" s="242">
        <f ca="1">Output_Summary!Y30/VLOOKUP(Inputs!$B$11,'Selection Tables'!$B$7:$H$16,7,FALSE)</f>
        <v>6.8797909919352029E-2</v>
      </c>
      <c r="Z24" s="243">
        <f ca="1">Output_Summary!Z30/VLOOKUP(Inputs!$B$11,'Selection Tables'!$B$7:$H$16,7,FALSE)</f>
        <v>6.8455649306549571E-2</v>
      </c>
      <c r="AA24" s="243">
        <f ca="1">Output_Summary!AA30/VLOOKUP(Inputs!$B$11,'Selection Tables'!$B$7:$H$16,7,FALSE)</f>
        <v>6.8113388693747112E-2</v>
      </c>
      <c r="AB24" s="243">
        <f ca="1">Output_Summary!AB30/VLOOKUP(Inputs!$B$11,'Selection Tables'!$B$7:$H$16,7,FALSE)</f>
        <v>6.777112808094464E-2</v>
      </c>
      <c r="AC24" s="243">
        <f ca="1">Output_Summary!AC30/VLOOKUP(Inputs!$B$11,'Selection Tables'!$B$7:$H$16,7,FALSE)</f>
        <v>6.7428867468142195E-2</v>
      </c>
      <c r="AD24" s="243">
        <f ca="1">Output_Summary!AD30/VLOOKUP(Inputs!$B$11,'Selection Tables'!$B$7:$H$16,7,FALSE)</f>
        <v>6.7086606855339723E-2</v>
      </c>
      <c r="AE24" s="243">
        <f ca="1">Output_Summary!AE30/VLOOKUP(Inputs!$B$11,'Selection Tables'!$B$7:$H$16,7,FALSE)</f>
        <v>6.6744346242537264E-2</v>
      </c>
      <c r="AF24" s="243">
        <f ca="1">Output_Summary!AF30/VLOOKUP(Inputs!$B$11,'Selection Tables'!$B$7:$H$16,7,FALSE)</f>
        <v>6.5786016526690375E-2</v>
      </c>
      <c r="AG24" s="244">
        <f ca="1">Output_Summary!AG30/VLOOKUP(Inputs!$B$11,'Selection Tables'!$B$7:$H$16,7,FALSE)</f>
        <v>6.4827686810843485E-2</v>
      </c>
      <c r="AH24" s="245">
        <f ca="1">Output_Summary!AH30/VLOOKUP(Inputs!$B$11,'Selection Tables'!$B$7:$H$16,7,FALSE)</f>
        <v>5.2369400504833949E-2</v>
      </c>
      <c r="AI24" s="246">
        <f ca="1">Output_Summary!AI30/VLOOKUP(Inputs!$B$11,'Selection Tables'!$B$7:$H$16,7,FALSE)</f>
        <v>3.8678975992735544E-2</v>
      </c>
    </row>
    <row r="25" spans="2:35" s="11" customFormat="1">
      <c r="B25" s="207" t="s">
        <v>49</v>
      </c>
      <c r="C25" s="232">
        <f ca="1">Output_Summary!C31/VLOOKUP(Inputs!$B$11,'Selection Tables'!$B$7:$H$16,5,FALSE)</f>
        <v>2.6023417855618822E-2</v>
      </c>
      <c r="D25" s="233">
        <f ca="1">Output_Summary!D31/VLOOKUP(Inputs!$B$11,'Selection Tables'!$B$7:$H$16,5,FALSE)</f>
        <v>2.6023417855618822E-2</v>
      </c>
      <c r="E25" s="233">
        <f ca="1">Output_Summary!E31/VLOOKUP(Inputs!$B$11,'Selection Tables'!$B$7:$H$16,5,FALSE)</f>
        <v>2.6023417855618822E-2</v>
      </c>
      <c r="F25" s="233">
        <f ca="1">Output_Summary!F31/VLOOKUP(Inputs!$B$11,'Selection Tables'!$B$7:$H$16,5,FALSE)</f>
        <v>2.6023417855618822E-2</v>
      </c>
      <c r="G25" s="233">
        <f ca="1">Output_Summary!G31/VLOOKUP(Inputs!$B$11,'Selection Tables'!$B$7:$H$16,5,FALSE)</f>
        <v>2.6023417855618822E-2</v>
      </c>
      <c r="H25" s="233">
        <f ca="1">Output_Summary!H31/VLOOKUP(Inputs!$B$11,'Selection Tables'!$B$7:$H$16,5,FALSE)</f>
        <v>2.6023417855618822E-2</v>
      </c>
      <c r="I25" s="233">
        <f ca="1">Output_Summary!I31/VLOOKUP(Inputs!$B$11,'Selection Tables'!$B$7:$H$16,5,FALSE)</f>
        <v>2.6023417855618822E-2</v>
      </c>
      <c r="J25" s="233">
        <f ca="1">Output_Summary!J31/VLOOKUP(Inputs!$B$11,'Selection Tables'!$B$7:$H$16,5,FALSE)</f>
        <v>2.6023417855618822E-2</v>
      </c>
      <c r="K25" s="234">
        <f ca="1">Output_Summary!K31/VLOOKUP(Inputs!$B$11,'Selection Tables'!$B$7:$H$16,5,FALSE)</f>
        <v>2.6023417855618822E-2</v>
      </c>
      <c r="L25" s="235">
        <f ca="1">Output_Summary!L31/VLOOKUP(Inputs!$B$11,'Selection Tables'!$B$7:$H$16,5,FALSE)</f>
        <v>2.6023417855618822E-2</v>
      </c>
      <c r="M25" s="236">
        <f ca="1">Output_Summary!M31/VLOOKUP(Inputs!$B$11,'Selection Tables'!$B$7:$H$16,5,FALSE)</f>
        <v>2.6023417855618822E-2</v>
      </c>
      <c r="N25" s="232">
        <f ca="1">Output_Summary!N31/VLOOKUP(Inputs!$B$11,'Selection Tables'!$B$7:$H$16,6,FALSE)</f>
        <v>3.30467582109134E-2</v>
      </c>
      <c r="O25" s="233">
        <f ca="1">Output_Summary!O31/VLOOKUP(Inputs!$B$11,'Selection Tables'!$B$7:$H$16,6,FALSE)</f>
        <v>3.30467582109134E-2</v>
      </c>
      <c r="P25" s="233">
        <f ca="1">Output_Summary!P31/VLOOKUP(Inputs!$B$11,'Selection Tables'!$B$7:$H$16,6,FALSE)</f>
        <v>3.30467582109134E-2</v>
      </c>
      <c r="Q25" s="233">
        <f ca="1">Output_Summary!Q31/VLOOKUP(Inputs!$B$11,'Selection Tables'!$B$7:$H$16,6,FALSE)</f>
        <v>3.30467582109134E-2</v>
      </c>
      <c r="R25" s="233">
        <f ca="1">Output_Summary!R31/VLOOKUP(Inputs!$B$11,'Selection Tables'!$B$7:$H$16,6,FALSE)</f>
        <v>3.30467582109134E-2</v>
      </c>
      <c r="S25" s="233">
        <f ca="1">Output_Summary!S31/VLOOKUP(Inputs!$B$11,'Selection Tables'!$B$7:$H$16,6,FALSE)</f>
        <v>3.30467582109134E-2</v>
      </c>
      <c r="T25" s="233">
        <f ca="1">Output_Summary!T31/VLOOKUP(Inputs!$B$11,'Selection Tables'!$B$7:$H$16,6,FALSE)</f>
        <v>3.30467582109134E-2</v>
      </c>
      <c r="U25" s="233">
        <f ca="1">Output_Summary!U31/VLOOKUP(Inputs!$B$11,'Selection Tables'!$B$7:$H$16,6,FALSE)</f>
        <v>3.30467582109134E-2</v>
      </c>
      <c r="V25" s="234">
        <f ca="1">Output_Summary!V31/VLOOKUP(Inputs!$B$11,'Selection Tables'!$B$7:$H$16,6,FALSE)</f>
        <v>3.30467582109134E-2</v>
      </c>
      <c r="W25" s="235">
        <f ca="1">Output_Summary!W31/VLOOKUP(Inputs!$B$11,'Selection Tables'!$B$7:$H$16,6,FALSE)</f>
        <v>3.30467582109134E-2</v>
      </c>
      <c r="X25" s="236">
        <f ca="1">Output_Summary!X31/VLOOKUP(Inputs!$B$11,'Selection Tables'!$B$7:$H$16,6,FALSE)</f>
        <v>3.30467582109134E-2</v>
      </c>
      <c r="Y25" s="232">
        <f ca="1">Output_Summary!Y31/VLOOKUP(Inputs!$B$11,'Selection Tables'!$B$7:$H$16,7,FALSE)</f>
        <v>2.7519163967740814E-2</v>
      </c>
      <c r="Z25" s="233">
        <f ca="1">Output_Summary!Z31/VLOOKUP(Inputs!$B$11,'Selection Tables'!$B$7:$H$16,7,FALSE)</f>
        <v>2.7382259722619828E-2</v>
      </c>
      <c r="AA25" s="233">
        <f ca="1">Output_Summary!AA31/VLOOKUP(Inputs!$B$11,'Selection Tables'!$B$7:$H$16,7,FALSE)</f>
        <v>2.7245355477498845E-2</v>
      </c>
      <c r="AB25" s="233">
        <f ca="1">Output_Summary!AB31/VLOOKUP(Inputs!$B$11,'Selection Tables'!$B$7:$H$16,7,FALSE)</f>
        <v>2.7108451232377862E-2</v>
      </c>
      <c r="AC25" s="233">
        <f ca="1">Output_Summary!AC31/VLOOKUP(Inputs!$B$11,'Selection Tables'!$B$7:$H$16,7,FALSE)</f>
        <v>2.6971546987256876E-2</v>
      </c>
      <c r="AD25" s="233">
        <f ca="1">Output_Summary!AD31/VLOOKUP(Inputs!$B$11,'Selection Tables'!$B$7:$H$16,7,FALSE)</f>
        <v>2.6834642742135893E-2</v>
      </c>
      <c r="AE25" s="233">
        <f ca="1">Output_Summary!AE31/VLOOKUP(Inputs!$B$11,'Selection Tables'!$B$7:$H$16,7,FALSE)</f>
        <v>2.6697738497014907E-2</v>
      </c>
      <c r="AF25" s="233">
        <f ca="1">Output_Summary!AF31/VLOOKUP(Inputs!$B$11,'Selection Tables'!$B$7:$H$16,7,FALSE)</f>
        <v>2.6314406610676151E-2</v>
      </c>
      <c r="AG25" s="234">
        <f ca="1">Output_Summary!AG31/VLOOKUP(Inputs!$B$11,'Selection Tables'!$B$7:$H$16,7,FALSE)</f>
        <v>2.5931074724337394E-2</v>
      </c>
      <c r="AH25" s="235">
        <f ca="1">Output_Summary!AH31/VLOOKUP(Inputs!$B$11,'Selection Tables'!$B$7:$H$16,7,FALSE)</f>
        <v>2.0947760201933584E-2</v>
      </c>
      <c r="AI25" s="236">
        <f ca="1">Output_Summary!AI31/VLOOKUP(Inputs!$B$11,'Selection Tables'!$B$7:$H$16,7,FALSE)</f>
        <v>1.5471590397094219E-2</v>
      </c>
    </row>
    <row r="26" spans="2:35">
      <c r="C26" s="147"/>
      <c r="D26" s="148"/>
      <c r="E26" s="148"/>
      <c r="F26" s="148"/>
      <c r="G26" s="148"/>
      <c r="H26" s="148"/>
      <c r="I26" s="148"/>
      <c r="J26" s="148"/>
      <c r="K26" s="149"/>
      <c r="L26" s="150"/>
      <c r="M26" s="151"/>
      <c r="N26" s="147"/>
      <c r="O26" s="148"/>
      <c r="P26" s="148"/>
      <c r="Q26" s="148"/>
      <c r="R26" s="148"/>
      <c r="S26" s="148"/>
      <c r="T26" s="148"/>
      <c r="U26" s="148"/>
      <c r="V26" s="149"/>
      <c r="W26" s="150"/>
      <c r="X26" s="151"/>
      <c r="Y26" s="147"/>
      <c r="Z26" s="148"/>
      <c r="AA26" s="148"/>
      <c r="AB26" s="148"/>
      <c r="AC26" s="148"/>
      <c r="AD26" s="148"/>
      <c r="AE26" s="148"/>
      <c r="AF26" s="148"/>
      <c r="AG26" s="149"/>
      <c r="AH26" s="150"/>
      <c r="AI26" s="151"/>
    </row>
    <row r="27" spans="2:35">
      <c r="B27" s="123" t="s">
        <v>51</v>
      </c>
      <c r="C27" s="147"/>
      <c r="D27" s="148"/>
      <c r="E27" s="148"/>
      <c r="F27" s="148"/>
      <c r="G27" s="148"/>
      <c r="H27" s="148"/>
      <c r="I27" s="148"/>
      <c r="J27" s="148"/>
      <c r="K27" s="149"/>
      <c r="L27" s="150"/>
      <c r="M27" s="151"/>
      <c r="N27" s="147"/>
      <c r="O27" s="148"/>
      <c r="P27" s="148"/>
      <c r="Q27" s="148"/>
      <c r="R27" s="148"/>
      <c r="S27" s="148"/>
      <c r="T27" s="148"/>
      <c r="U27" s="148"/>
      <c r="V27" s="149"/>
      <c r="W27" s="150"/>
      <c r="X27" s="151"/>
      <c r="Y27" s="147"/>
      <c r="Z27" s="148"/>
      <c r="AA27" s="148"/>
      <c r="AB27" s="148"/>
      <c r="AC27" s="148"/>
      <c r="AD27" s="148"/>
      <c r="AE27" s="148"/>
      <c r="AF27" s="148"/>
      <c r="AG27" s="149"/>
      <c r="AH27" s="150"/>
      <c r="AI27" s="151"/>
    </row>
    <row r="28" spans="2:35" s="225" customFormat="1">
      <c r="B28" s="226" t="s">
        <v>46</v>
      </c>
      <c r="C28" s="242">
        <f>Output_Summary!C34/VLOOKUP(Inputs!$B$11,'Selection Tables'!$B$7:$H$16,5,FALSE)</f>
        <v>0</v>
      </c>
      <c r="D28" s="243">
        <f>Output_Summary!D34/VLOOKUP(Inputs!$B$11,'Selection Tables'!$B$7:$H$16,5,FALSE)</f>
        <v>0</v>
      </c>
      <c r="E28" s="243">
        <f>Output_Summary!E34/VLOOKUP(Inputs!$B$11,'Selection Tables'!$B$7:$H$16,5,FALSE)</f>
        <v>0</v>
      </c>
      <c r="F28" s="243">
        <f>Output_Summary!F34/VLOOKUP(Inputs!$B$11,'Selection Tables'!$B$7:$H$16,5,FALSE)</f>
        <v>8.4425325090372622E-2</v>
      </c>
      <c r="G28" s="243">
        <f>Output_Summary!G34/VLOOKUP(Inputs!$B$11,'Selection Tables'!$B$7:$H$16,5,FALSE)</f>
        <v>0.28609275079809848</v>
      </c>
      <c r="H28" s="243">
        <f>Output_Summary!H34/VLOOKUP(Inputs!$B$11,'Selection Tables'!$B$7:$H$16,5,FALSE)</f>
        <v>0.2944396193405025</v>
      </c>
      <c r="I28" s="243">
        <f>Output_Summary!I34/VLOOKUP(Inputs!$B$11,'Selection Tables'!$B$7:$H$16,5,FALSE)</f>
        <v>0.57292816026448024</v>
      </c>
      <c r="J28" s="243">
        <f>Output_Summary!J34/VLOOKUP(Inputs!$B$11,'Selection Tables'!$B$7:$H$16,5,FALSE)</f>
        <v>0.6312019754850231</v>
      </c>
      <c r="K28" s="244">
        <f>Output_Summary!K34/VLOOKUP(Inputs!$B$11,'Selection Tables'!$B$7:$H$16,5,FALSE)</f>
        <v>0.6312019754850231</v>
      </c>
      <c r="L28" s="245">
        <f>Output_Summary!L34/VLOOKUP(Inputs!$B$11,'Selection Tables'!$B$7:$H$16,5,FALSE)</f>
        <v>0.64491158535136428</v>
      </c>
      <c r="M28" s="246">
        <f>Output_Summary!M34/VLOOKUP(Inputs!$B$11,'Selection Tables'!$B$7:$H$16,5,FALSE)</f>
        <v>0.64491158535136428</v>
      </c>
      <c r="N28" s="242">
        <f>Output_Summary!N34/VLOOKUP(Inputs!$B$11,'Selection Tables'!$B$7:$H$16,6,FALSE)</f>
        <v>0</v>
      </c>
      <c r="O28" s="243">
        <f>Output_Summary!O34/VLOOKUP(Inputs!$B$11,'Selection Tables'!$B$7:$H$16,6,FALSE)</f>
        <v>0</v>
      </c>
      <c r="P28" s="243">
        <f>Output_Summary!P34/VLOOKUP(Inputs!$B$11,'Selection Tables'!$B$7:$H$16,6,FALSE)</f>
        <v>0</v>
      </c>
      <c r="Q28" s="243">
        <f>Output_Summary!Q34/VLOOKUP(Inputs!$B$11,'Selection Tables'!$B$7:$H$16,6,FALSE)</f>
        <v>2.1112632049647622E-2</v>
      </c>
      <c r="R28" s="243">
        <f>Output_Summary!R34/VLOOKUP(Inputs!$B$11,'Selection Tables'!$B$7:$H$16,6,FALSE)</f>
        <v>8.4867711065705856E-2</v>
      </c>
      <c r="S28" s="243">
        <f>Output_Summary!S34/VLOOKUP(Inputs!$B$11,'Selection Tables'!$B$7:$H$16,6,FALSE)</f>
        <v>0.16048845554688923</v>
      </c>
      <c r="T28" s="243">
        <f>Output_Summary!T34/VLOOKUP(Inputs!$B$11,'Selection Tables'!$B$7:$H$16,6,FALSE)</f>
        <v>0.24738553879568259</v>
      </c>
      <c r="U28" s="243">
        <f>Output_Summary!U34/VLOOKUP(Inputs!$B$11,'Selection Tables'!$B$7:$H$16,6,FALSE)</f>
        <v>0.28550065492594523</v>
      </c>
      <c r="V28" s="244">
        <f>Output_Summary!V34/VLOOKUP(Inputs!$B$11,'Selection Tables'!$B$7:$H$16,6,FALSE)</f>
        <v>0.28550065492594523</v>
      </c>
      <c r="W28" s="245">
        <f>Output_Summary!W34/VLOOKUP(Inputs!$B$11,'Selection Tables'!$B$7:$H$16,6,FALSE)</f>
        <v>0.28550065492594523</v>
      </c>
      <c r="X28" s="246">
        <f>Output_Summary!X34/VLOOKUP(Inputs!$B$11,'Selection Tables'!$B$7:$H$16,6,FALSE)</f>
        <v>0.28550065492594523</v>
      </c>
      <c r="Y28" s="242">
        <f>Output_Summary!Y34/VLOOKUP(Inputs!$B$11,'Selection Tables'!$B$7:$H$16,7,FALSE)</f>
        <v>0</v>
      </c>
      <c r="Z28" s="243">
        <f>Output_Summary!Z34/VLOOKUP(Inputs!$B$11,'Selection Tables'!$B$7:$H$16,7,FALSE)</f>
        <v>0</v>
      </c>
      <c r="AA28" s="243">
        <f>Output_Summary!AA34/VLOOKUP(Inputs!$B$11,'Selection Tables'!$B$7:$H$16,7,FALSE)</f>
        <v>0</v>
      </c>
      <c r="AB28" s="243">
        <f>Output_Summary!AB34/VLOOKUP(Inputs!$B$11,'Selection Tables'!$B$7:$H$16,7,FALSE)</f>
        <v>6.6184159931731434E-2</v>
      </c>
      <c r="AC28" s="243">
        <f>Output_Summary!AC34/VLOOKUP(Inputs!$B$11,'Selection Tables'!$B$7:$H$16,7,FALSE)</f>
        <v>0.22614112645090867</v>
      </c>
      <c r="AD28" s="243">
        <f>Output_Summary!AD34/VLOOKUP(Inputs!$B$11,'Selection Tables'!$B$7:$H$16,7,FALSE)</f>
        <v>0.24967721717822855</v>
      </c>
      <c r="AE28" s="243">
        <f>Output_Summary!AE34/VLOOKUP(Inputs!$B$11,'Selection Tables'!$B$7:$H$16,7,FALSE)</f>
        <v>0.46641154164291548</v>
      </c>
      <c r="AF28" s="243">
        <f>Output_Summary!AF34/VLOOKUP(Inputs!$B$11,'Selection Tables'!$B$7:$H$16,7,FALSE)</f>
        <v>0.50782740295686446</v>
      </c>
      <c r="AG28" s="244">
        <f>Output_Summary!AG34/VLOOKUP(Inputs!$B$11,'Selection Tables'!$B$7:$H$16,7,FALSE)</f>
        <v>0.4985296294950598</v>
      </c>
      <c r="AH28" s="245">
        <f>Output_Summary!AH34/VLOOKUP(Inputs!$B$11,'Selection Tables'!$B$7:$H$16,7,FALSE)</f>
        <v>0.38429394996788363</v>
      </c>
      <c r="AI28" s="246">
        <f>Output_Summary!AI34/VLOOKUP(Inputs!$B$11,'Selection Tables'!$B$7:$H$16,7,FALSE)</f>
        <v>0.24858366893999417</v>
      </c>
    </row>
    <row r="29" spans="2:35" s="225" customFormat="1">
      <c r="B29" s="226" t="s">
        <v>47</v>
      </c>
      <c r="C29" s="242">
        <f>Output_Summary!C35/VLOOKUP(Inputs!$B$11,'Selection Tables'!$B$7:$H$16,5,FALSE)</f>
        <v>0</v>
      </c>
      <c r="D29" s="243">
        <f>Output_Summary!D35/VLOOKUP(Inputs!$B$11,'Selection Tables'!$B$7:$H$16,5,FALSE)</f>
        <v>0</v>
      </c>
      <c r="E29" s="243">
        <f>Output_Summary!E35/VLOOKUP(Inputs!$B$11,'Selection Tables'!$B$7:$H$16,5,FALSE)</f>
        <v>0</v>
      </c>
      <c r="F29" s="243">
        <f>Output_Summary!F35/VLOOKUP(Inputs!$B$11,'Selection Tables'!$B$7:$H$16,5,FALSE)</f>
        <v>7.6464458461407203E-2</v>
      </c>
      <c r="G29" s="243">
        <f>Output_Summary!G35/VLOOKUP(Inputs!$B$11,'Selection Tables'!$B$7:$H$16,5,FALSE)</f>
        <v>0.25911570060398303</v>
      </c>
      <c r="H29" s="243">
        <f>Output_Summary!H35/VLOOKUP(Inputs!$B$11,'Selection Tables'!$B$7:$H$16,5,FALSE)</f>
        <v>0.26667550309524113</v>
      </c>
      <c r="I29" s="243">
        <f>Output_Summary!I35/VLOOKUP(Inputs!$B$11,'Selection Tables'!$B$7:$H$16,5,FALSE)</f>
        <v>0.51890403104778204</v>
      </c>
      <c r="J29" s="243">
        <f>Output_Summary!J35/VLOOKUP(Inputs!$B$11,'Selection Tables'!$B$7:$H$16,5,FALSE)</f>
        <v>0.57168293025307571</v>
      </c>
      <c r="K29" s="244">
        <f>Output_Summary!K35/VLOOKUP(Inputs!$B$11,'Selection Tables'!$B$7:$H$16,5,FALSE)</f>
        <v>0.57168293025307571</v>
      </c>
      <c r="L29" s="245">
        <f>Output_Summary!L35/VLOOKUP(Inputs!$B$11,'Selection Tables'!$B$7:$H$16,5,FALSE)</f>
        <v>0.58409979560745595</v>
      </c>
      <c r="M29" s="246">
        <f>Output_Summary!M35/VLOOKUP(Inputs!$B$11,'Selection Tables'!$B$7:$H$16,5,FALSE)</f>
        <v>0.58409979560745595</v>
      </c>
      <c r="N29" s="242">
        <f>Output_Summary!N35/VLOOKUP(Inputs!$B$11,'Selection Tables'!$B$7:$H$16,6,FALSE)</f>
        <v>0</v>
      </c>
      <c r="O29" s="243">
        <f>Output_Summary!O35/VLOOKUP(Inputs!$B$11,'Selection Tables'!$B$7:$H$16,6,FALSE)</f>
        <v>0</v>
      </c>
      <c r="P29" s="243">
        <f>Output_Summary!P35/VLOOKUP(Inputs!$B$11,'Selection Tables'!$B$7:$H$16,6,FALSE)</f>
        <v>0</v>
      </c>
      <c r="Q29" s="243">
        <f>Output_Summary!Q35/VLOOKUP(Inputs!$B$11,'Selection Tables'!$B$7:$H$16,6,FALSE)</f>
        <v>1.9121821262081798E-2</v>
      </c>
      <c r="R29" s="243">
        <f>Output_Summary!R35/VLOOKUP(Inputs!$B$11,'Selection Tables'!$B$7:$H$16,6,FALSE)</f>
        <v>7.6865129752854033E-2</v>
      </c>
      <c r="S29" s="243">
        <f>Output_Summary!S35/VLOOKUP(Inputs!$B$11,'Selection Tables'!$B$7:$H$16,6,FALSE)</f>
        <v>0.14535523351037591</v>
      </c>
      <c r="T29" s="243">
        <f>Output_Summary!T35/VLOOKUP(Inputs!$B$11,'Selection Tables'!$B$7:$H$16,6,FALSE)</f>
        <v>0.22405837626265071</v>
      </c>
      <c r="U29" s="243">
        <f>Output_Summary!U35/VLOOKUP(Inputs!$B$11,'Selection Tables'!$B$7:$H$16,6,FALSE)</f>
        <v>0.25857943627603441</v>
      </c>
      <c r="V29" s="244">
        <f>Output_Summary!V35/VLOOKUP(Inputs!$B$11,'Selection Tables'!$B$7:$H$16,6,FALSE)</f>
        <v>0.25857943627603441</v>
      </c>
      <c r="W29" s="245">
        <f>Output_Summary!W35/VLOOKUP(Inputs!$B$11,'Selection Tables'!$B$7:$H$16,6,FALSE)</f>
        <v>0.25857943627603441</v>
      </c>
      <c r="X29" s="246">
        <f>Output_Summary!X35/VLOOKUP(Inputs!$B$11,'Selection Tables'!$B$7:$H$16,6,FALSE)</f>
        <v>0.25857943627603441</v>
      </c>
      <c r="Y29" s="242">
        <f>Output_Summary!Y35/VLOOKUP(Inputs!$B$11,'Selection Tables'!$B$7:$H$16,7,FALSE)</f>
        <v>0</v>
      </c>
      <c r="Z29" s="243">
        <f>Output_Summary!Z35/VLOOKUP(Inputs!$B$11,'Selection Tables'!$B$7:$H$16,7,FALSE)</f>
        <v>0</v>
      </c>
      <c r="AA29" s="243">
        <f>Output_Summary!AA35/VLOOKUP(Inputs!$B$11,'Selection Tables'!$B$7:$H$16,7,FALSE)</f>
        <v>0</v>
      </c>
      <c r="AB29" s="243">
        <f>Output_Summary!AB35/VLOOKUP(Inputs!$B$11,'Selection Tables'!$B$7:$H$16,7,FALSE)</f>
        <v>5.9943339779690193E-2</v>
      </c>
      <c r="AC29" s="243">
        <f>Output_Summary!AC35/VLOOKUP(Inputs!$B$11,'Selection Tables'!$B$7:$H$16,7,FALSE)</f>
        <v>0.20481720089808922</v>
      </c>
      <c r="AD29" s="243">
        <f>Output_Summary!AD35/VLOOKUP(Inputs!$B$11,'Selection Tables'!$B$7:$H$16,7,FALSE)</f>
        <v>0.2261339613587284</v>
      </c>
      <c r="AE29" s="243">
        <f>Output_Summary!AE35/VLOOKUP(Inputs!$B$11,'Selection Tables'!$B$7:$H$16,7,FALSE)</f>
        <v>0.42243137250226026</v>
      </c>
      <c r="AF29" s="243">
        <f>Output_Summary!AF35/VLOOKUP(Inputs!$B$11,'Selection Tables'!$B$7:$H$16,7,FALSE)</f>
        <v>0.45994193469072575</v>
      </c>
      <c r="AG29" s="244">
        <f>Output_Summary!AG35/VLOOKUP(Inputs!$B$11,'Selection Tables'!$B$7:$H$16,7,FALSE)</f>
        <v>0.45152089264092971</v>
      </c>
      <c r="AH29" s="245">
        <f>Output_Summary!AH35/VLOOKUP(Inputs!$B$11,'Selection Tables'!$B$7:$H$16,7,FALSE)</f>
        <v>0.34805704026409739</v>
      </c>
      <c r="AI29" s="246">
        <f>Output_Summary!AI35/VLOOKUP(Inputs!$B$11,'Selection Tables'!$B$7:$H$16,7,FALSE)</f>
        <v>0.22514352900032755</v>
      </c>
    </row>
    <row r="30" spans="2:35" s="225" customFormat="1">
      <c r="B30" s="226" t="s">
        <v>48</v>
      </c>
      <c r="C30" s="242">
        <f>Output_Summary!C36/VLOOKUP(Inputs!$B$11,'Selection Tables'!$B$7:$H$16,5,FALSE)</f>
        <v>0</v>
      </c>
      <c r="D30" s="243">
        <f>Output_Summary!D36/VLOOKUP(Inputs!$B$11,'Selection Tables'!$B$7:$H$16,5,FALSE)</f>
        <v>0</v>
      </c>
      <c r="E30" s="243">
        <f>Output_Summary!E36/VLOOKUP(Inputs!$B$11,'Selection Tables'!$B$7:$H$16,5,FALSE)</f>
        <v>0</v>
      </c>
      <c r="F30" s="243">
        <f>Output_Summary!F36/VLOOKUP(Inputs!$B$11,'Selection Tables'!$B$7:$H$16,5,FALSE)</f>
        <v>7.6464458461407203E-2</v>
      </c>
      <c r="G30" s="243">
        <f>Output_Summary!G36/VLOOKUP(Inputs!$B$11,'Selection Tables'!$B$7:$H$16,5,FALSE)</f>
        <v>0.25911570060398303</v>
      </c>
      <c r="H30" s="243">
        <f>Output_Summary!H36/VLOOKUP(Inputs!$B$11,'Selection Tables'!$B$7:$H$16,5,FALSE)</f>
        <v>0.26667550309524113</v>
      </c>
      <c r="I30" s="243">
        <f>Output_Summary!I36/VLOOKUP(Inputs!$B$11,'Selection Tables'!$B$7:$H$16,5,FALSE)</f>
        <v>0.51890403104778204</v>
      </c>
      <c r="J30" s="243">
        <f>Output_Summary!J36/VLOOKUP(Inputs!$B$11,'Selection Tables'!$B$7:$H$16,5,FALSE)</f>
        <v>0.57168293025307571</v>
      </c>
      <c r="K30" s="244">
        <f>Output_Summary!K36/VLOOKUP(Inputs!$B$11,'Selection Tables'!$B$7:$H$16,5,FALSE)</f>
        <v>0.57168293025307571</v>
      </c>
      <c r="L30" s="245">
        <f>Output_Summary!L36/VLOOKUP(Inputs!$B$11,'Selection Tables'!$B$7:$H$16,5,FALSE)</f>
        <v>0.58409979560745595</v>
      </c>
      <c r="M30" s="246">
        <f>Output_Summary!M36/VLOOKUP(Inputs!$B$11,'Selection Tables'!$B$7:$H$16,5,FALSE)</f>
        <v>0.58409979560745595</v>
      </c>
      <c r="N30" s="242">
        <f>Output_Summary!N36/VLOOKUP(Inputs!$B$11,'Selection Tables'!$B$7:$H$16,6,FALSE)</f>
        <v>0</v>
      </c>
      <c r="O30" s="243">
        <f>Output_Summary!O36/VLOOKUP(Inputs!$B$11,'Selection Tables'!$B$7:$H$16,6,FALSE)</f>
        <v>0</v>
      </c>
      <c r="P30" s="243">
        <f>Output_Summary!P36/VLOOKUP(Inputs!$B$11,'Selection Tables'!$B$7:$H$16,6,FALSE)</f>
        <v>0</v>
      </c>
      <c r="Q30" s="243">
        <f>Output_Summary!Q36/VLOOKUP(Inputs!$B$11,'Selection Tables'!$B$7:$H$16,6,FALSE)</f>
        <v>1.9121821262081798E-2</v>
      </c>
      <c r="R30" s="243">
        <f>Output_Summary!R36/VLOOKUP(Inputs!$B$11,'Selection Tables'!$B$7:$H$16,6,FALSE)</f>
        <v>7.6865129752854033E-2</v>
      </c>
      <c r="S30" s="243">
        <f>Output_Summary!S36/VLOOKUP(Inputs!$B$11,'Selection Tables'!$B$7:$H$16,6,FALSE)</f>
        <v>0.14535523351037591</v>
      </c>
      <c r="T30" s="243">
        <f>Output_Summary!T36/VLOOKUP(Inputs!$B$11,'Selection Tables'!$B$7:$H$16,6,FALSE)</f>
        <v>0.22405837626265071</v>
      </c>
      <c r="U30" s="243">
        <f>Output_Summary!U36/VLOOKUP(Inputs!$B$11,'Selection Tables'!$B$7:$H$16,6,FALSE)</f>
        <v>0.25857943627603441</v>
      </c>
      <c r="V30" s="244">
        <f>Output_Summary!V36/VLOOKUP(Inputs!$B$11,'Selection Tables'!$B$7:$H$16,6,FALSE)</f>
        <v>0.25857943627603441</v>
      </c>
      <c r="W30" s="245">
        <f>Output_Summary!W36/VLOOKUP(Inputs!$B$11,'Selection Tables'!$B$7:$H$16,6,FALSE)</f>
        <v>0.25857943627603441</v>
      </c>
      <c r="X30" s="246">
        <f>Output_Summary!X36/VLOOKUP(Inputs!$B$11,'Selection Tables'!$B$7:$H$16,6,FALSE)</f>
        <v>0.25857943627603441</v>
      </c>
      <c r="Y30" s="242">
        <f>Output_Summary!Y36/VLOOKUP(Inputs!$B$11,'Selection Tables'!$B$7:$H$16,7,FALSE)</f>
        <v>0</v>
      </c>
      <c r="Z30" s="243">
        <f>Output_Summary!Z36/VLOOKUP(Inputs!$B$11,'Selection Tables'!$B$7:$H$16,7,FALSE)</f>
        <v>0</v>
      </c>
      <c r="AA30" s="243">
        <f>Output_Summary!AA36/VLOOKUP(Inputs!$B$11,'Selection Tables'!$B$7:$H$16,7,FALSE)</f>
        <v>0</v>
      </c>
      <c r="AB30" s="243">
        <f>Output_Summary!AB36/VLOOKUP(Inputs!$B$11,'Selection Tables'!$B$7:$H$16,7,FALSE)</f>
        <v>5.9943339779690193E-2</v>
      </c>
      <c r="AC30" s="243">
        <f>Output_Summary!AC36/VLOOKUP(Inputs!$B$11,'Selection Tables'!$B$7:$H$16,7,FALSE)</f>
        <v>0.20481720089808922</v>
      </c>
      <c r="AD30" s="243">
        <f>Output_Summary!AD36/VLOOKUP(Inputs!$B$11,'Selection Tables'!$B$7:$H$16,7,FALSE)</f>
        <v>0.2261339613587284</v>
      </c>
      <c r="AE30" s="243">
        <f>Output_Summary!AE36/VLOOKUP(Inputs!$B$11,'Selection Tables'!$B$7:$H$16,7,FALSE)</f>
        <v>0.42243137250226026</v>
      </c>
      <c r="AF30" s="243">
        <f>Output_Summary!AF36/VLOOKUP(Inputs!$B$11,'Selection Tables'!$B$7:$H$16,7,FALSE)</f>
        <v>0.45994193469072575</v>
      </c>
      <c r="AG30" s="244">
        <f>Output_Summary!AG36/VLOOKUP(Inputs!$B$11,'Selection Tables'!$B$7:$H$16,7,FALSE)</f>
        <v>0.45152089264092971</v>
      </c>
      <c r="AH30" s="245">
        <f>Output_Summary!AH36/VLOOKUP(Inputs!$B$11,'Selection Tables'!$B$7:$H$16,7,FALSE)</f>
        <v>0.34805704026409739</v>
      </c>
      <c r="AI30" s="246">
        <f>Output_Summary!AI36/VLOOKUP(Inputs!$B$11,'Selection Tables'!$B$7:$H$16,7,FALSE)</f>
        <v>0.22514352900032755</v>
      </c>
    </row>
    <row r="31" spans="2:35" s="11" customFormat="1">
      <c r="B31" s="207" t="s">
        <v>49</v>
      </c>
      <c r="C31" s="232">
        <f>Output_Summary!C37/VLOOKUP(Inputs!$B$11,'Selection Tables'!$B$7:$H$16,5,FALSE)</f>
        <v>0</v>
      </c>
      <c r="D31" s="233">
        <f>Output_Summary!D37/VLOOKUP(Inputs!$B$11,'Selection Tables'!$B$7:$H$16,5,FALSE)</f>
        <v>0</v>
      </c>
      <c r="E31" s="233">
        <f>Output_Summary!E37/VLOOKUP(Inputs!$B$11,'Selection Tables'!$B$7:$H$16,5,FALSE)</f>
        <v>0</v>
      </c>
      <c r="F31" s="233">
        <f>Output_Summary!F37/VLOOKUP(Inputs!$B$11,'Selection Tables'!$B$7:$H$16,5,FALSE)</f>
        <v>1.9116114615351801E-2</v>
      </c>
      <c r="G31" s="233">
        <f>Output_Summary!G37/VLOOKUP(Inputs!$B$11,'Selection Tables'!$B$7:$H$16,5,FALSE)</f>
        <v>6.4778925150995759E-2</v>
      </c>
      <c r="H31" s="233">
        <f>Output_Summary!H37/VLOOKUP(Inputs!$B$11,'Selection Tables'!$B$7:$H$16,5,FALSE)</f>
        <v>6.6668875773810282E-2</v>
      </c>
      <c r="I31" s="233">
        <f>Output_Summary!I37/VLOOKUP(Inputs!$B$11,'Selection Tables'!$B$7:$H$16,5,FALSE)</f>
        <v>0.12972600776194551</v>
      </c>
      <c r="J31" s="233">
        <f>Output_Summary!J37/VLOOKUP(Inputs!$B$11,'Selection Tables'!$B$7:$H$16,5,FALSE)</f>
        <v>0.14292073256326893</v>
      </c>
      <c r="K31" s="234">
        <f>Output_Summary!K37/VLOOKUP(Inputs!$B$11,'Selection Tables'!$B$7:$H$16,5,FALSE)</f>
        <v>0.14292073256326893</v>
      </c>
      <c r="L31" s="235">
        <f>Output_Summary!L37/VLOOKUP(Inputs!$B$11,'Selection Tables'!$B$7:$H$16,5,FALSE)</f>
        <v>0.14602494890186399</v>
      </c>
      <c r="M31" s="236">
        <f>Output_Summary!M37/VLOOKUP(Inputs!$B$11,'Selection Tables'!$B$7:$H$16,5,FALSE)</f>
        <v>0.14602494890186399</v>
      </c>
      <c r="N31" s="232">
        <f>Output_Summary!N37/VLOOKUP(Inputs!$B$11,'Selection Tables'!$B$7:$H$16,6,FALSE)</f>
        <v>0</v>
      </c>
      <c r="O31" s="233">
        <f>Output_Summary!O37/VLOOKUP(Inputs!$B$11,'Selection Tables'!$B$7:$H$16,6,FALSE)</f>
        <v>0</v>
      </c>
      <c r="P31" s="233">
        <f>Output_Summary!P37/VLOOKUP(Inputs!$B$11,'Selection Tables'!$B$7:$H$16,6,FALSE)</f>
        <v>0</v>
      </c>
      <c r="Q31" s="233">
        <f>Output_Summary!Q37/VLOOKUP(Inputs!$B$11,'Selection Tables'!$B$7:$H$16,6,FALSE)</f>
        <v>4.7804553155204495E-3</v>
      </c>
      <c r="R31" s="233">
        <f>Output_Summary!R37/VLOOKUP(Inputs!$B$11,'Selection Tables'!$B$7:$H$16,6,FALSE)</f>
        <v>1.9216282438213508E-2</v>
      </c>
      <c r="S31" s="233">
        <f>Output_Summary!S37/VLOOKUP(Inputs!$B$11,'Selection Tables'!$B$7:$H$16,6,FALSE)</f>
        <v>3.6338808377593977E-2</v>
      </c>
      <c r="T31" s="233">
        <f>Output_Summary!T37/VLOOKUP(Inputs!$B$11,'Selection Tables'!$B$7:$H$16,6,FALSE)</f>
        <v>5.6014594065662678E-2</v>
      </c>
      <c r="U31" s="233">
        <f>Output_Summary!U37/VLOOKUP(Inputs!$B$11,'Selection Tables'!$B$7:$H$16,6,FALSE)</f>
        <v>6.4644859069008603E-2</v>
      </c>
      <c r="V31" s="234">
        <f>Output_Summary!V37/VLOOKUP(Inputs!$B$11,'Selection Tables'!$B$7:$H$16,6,FALSE)</f>
        <v>6.4644859069008603E-2</v>
      </c>
      <c r="W31" s="235">
        <f>Output_Summary!W37/VLOOKUP(Inputs!$B$11,'Selection Tables'!$B$7:$H$16,6,FALSE)</f>
        <v>6.4644859069008603E-2</v>
      </c>
      <c r="X31" s="236">
        <f>Output_Summary!X37/VLOOKUP(Inputs!$B$11,'Selection Tables'!$B$7:$H$16,6,FALSE)</f>
        <v>6.4644859069008603E-2</v>
      </c>
      <c r="Y31" s="232">
        <f>Output_Summary!Y37/VLOOKUP(Inputs!$B$11,'Selection Tables'!$B$7:$H$16,7,FALSE)</f>
        <v>0</v>
      </c>
      <c r="Z31" s="233">
        <f>Output_Summary!Z37/VLOOKUP(Inputs!$B$11,'Selection Tables'!$B$7:$H$16,7,FALSE)</f>
        <v>0</v>
      </c>
      <c r="AA31" s="233">
        <f>Output_Summary!AA37/VLOOKUP(Inputs!$B$11,'Selection Tables'!$B$7:$H$16,7,FALSE)</f>
        <v>0</v>
      </c>
      <c r="AB31" s="233">
        <f>Output_Summary!AB37/VLOOKUP(Inputs!$B$11,'Selection Tables'!$B$7:$H$16,7,FALSE)</f>
        <v>1.4985834944922548E-2</v>
      </c>
      <c r="AC31" s="233">
        <f>Output_Summary!AC37/VLOOKUP(Inputs!$B$11,'Selection Tables'!$B$7:$H$16,7,FALSE)</f>
        <v>5.1204300224522305E-2</v>
      </c>
      <c r="AD31" s="233">
        <f>Output_Summary!AD37/VLOOKUP(Inputs!$B$11,'Selection Tables'!$B$7:$H$16,7,FALSE)</f>
        <v>5.6533490339682101E-2</v>
      </c>
      <c r="AE31" s="233">
        <f>Output_Summary!AE37/VLOOKUP(Inputs!$B$11,'Selection Tables'!$B$7:$H$16,7,FALSE)</f>
        <v>0.10560784312556507</v>
      </c>
      <c r="AF31" s="233">
        <f>Output_Summary!AF37/VLOOKUP(Inputs!$B$11,'Selection Tables'!$B$7:$H$16,7,FALSE)</f>
        <v>0.11498548367268144</v>
      </c>
      <c r="AG31" s="234">
        <f>Output_Summary!AG37/VLOOKUP(Inputs!$B$11,'Selection Tables'!$B$7:$H$16,7,FALSE)</f>
        <v>0.11288022316023243</v>
      </c>
      <c r="AH31" s="235">
        <f>Output_Summary!AH37/VLOOKUP(Inputs!$B$11,'Selection Tables'!$B$7:$H$16,7,FALSE)</f>
        <v>8.7014260066024349E-2</v>
      </c>
      <c r="AI31" s="236">
        <f>Output_Summary!AI37/VLOOKUP(Inputs!$B$11,'Selection Tables'!$B$7:$H$16,7,FALSE)</f>
        <v>5.6285882250081888E-2</v>
      </c>
    </row>
    <row r="32" spans="2:35">
      <c r="C32" s="147"/>
      <c r="D32" s="148"/>
      <c r="E32" s="148"/>
      <c r="F32" s="148"/>
      <c r="G32" s="148"/>
      <c r="H32" s="148"/>
      <c r="I32" s="148"/>
      <c r="J32" s="148"/>
      <c r="K32" s="149"/>
      <c r="L32" s="150"/>
      <c r="M32" s="151"/>
      <c r="N32" s="147"/>
      <c r="O32" s="148"/>
      <c r="P32" s="148"/>
      <c r="Q32" s="148"/>
      <c r="R32" s="148"/>
      <c r="S32" s="148"/>
      <c r="T32" s="148"/>
      <c r="U32" s="148"/>
      <c r="V32" s="149"/>
      <c r="W32" s="150"/>
      <c r="X32" s="151"/>
      <c r="Y32" s="147"/>
      <c r="Z32" s="148"/>
      <c r="AA32" s="148"/>
      <c r="AB32" s="148"/>
      <c r="AC32" s="148"/>
      <c r="AD32" s="148"/>
      <c r="AE32" s="148"/>
      <c r="AF32" s="148"/>
      <c r="AG32" s="149"/>
      <c r="AH32" s="150"/>
      <c r="AI32" s="151"/>
    </row>
    <row r="33" spans="2:35">
      <c r="B33" s="123" t="s">
        <v>52</v>
      </c>
      <c r="C33" s="147"/>
      <c r="D33" s="148"/>
      <c r="E33" s="148"/>
      <c r="F33" s="148"/>
      <c r="G33" s="148"/>
      <c r="H33" s="148"/>
      <c r="I33" s="148"/>
      <c r="J33" s="148"/>
      <c r="K33" s="149"/>
      <c r="L33" s="150"/>
      <c r="M33" s="151"/>
      <c r="N33" s="147"/>
      <c r="O33" s="148"/>
      <c r="P33" s="148"/>
      <c r="Q33" s="148"/>
      <c r="R33" s="148"/>
      <c r="S33" s="148"/>
      <c r="T33" s="148"/>
      <c r="U33" s="148"/>
      <c r="V33" s="149"/>
      <c r="W33" s="150"/>
      <c r="X33" s="151"/>
      <c r="Y33" s="147"/>
      <c r="Z33" s="148"/>
      <c r="AA33" s="148"/>
      <c r="AB33" s="148"/>
      <c r="AC33" s="148"/>
      <c r="AD33" s="148"/>
      <c r="AE33" s="148"/>
      <c r="AF33" s="148"/>
      <c r="AG33" s="149"/>
      <c r="AH33" s="150"/>
      <c r="AI33" s="151"/>
    </row>
    <row r="34" spans="2:35" s="225" customFormat="1">
      <c r="B34" s="226" t="s">
        <v>46</v>
      </c>
      <c r="C34" s="242">
        <f>Output_Summary!C40/VLOOKUP(Inputs!$B$11,'Selection Tables'!$B$7:$H$16,5,FALSE)</f>
        <v>0</v>
      </c>
      <c r="D34" s="243">
        <f>Output_Summary!D40/VLOOKUP(Inputs!$B$11,'Selection Tables'!$B$7:$H$16,5,FALSE)</f>
        <v>5.6947847801572422E-2</v>
      </c>
      <c r="E34" s="243">
        <f>Output_Summary!E40/VLOOKUP(Inputs!$B$11,'Selection Tables'!$B$7:$H$16,5,FALSE)</f>
        <v>5.6947847801572422E-2</v>
      </c>
      <c r="F34" s="243">
        <f>Output_Summary!F40/VLOOKUP(Inputs!$B$11,'Selection Tables'!$B$7:$H$16,5,FALSE)</f>
        <v>5.6947847801572422E-2</v>
      </c>
      <c r="G34" s="243">
        <f>Output_Summary!G40/VLOOKUP(Inputs!$B$11,'Selection Tables'!$B$7:$H$16,5,FALSE)</f>
        <v>5.6947847801572422E-2</v>
      </c>
      <c r="H34" s="243">
        <f>Output_Summary!H40/VLOOKUP(Inputs!$B$11,'Selection Tables'!$B$7:$H$16,5,FALSE)</f>
        <v>5.6947847801572422E-2</v>
      </c>
      <c r="I34" s="243">
        <f>Output_Summary!I40/VLOOKUP(Inputs!$B$11,'Selection Tables'!$B$7:$H$16,5,FALSE)</f>
        <v>5.6947847801572422E-2</v>
      </c>
      <c r="J34" s="243">
        <f>Output_Summary!J40/VLOOKUP(Inputs!$B$11,'Selection Tables'!$B$7:$H$16,5,FALSE)</f>
        <v>5.6947847801572422E-2</v>
      </c>
      <c r="K34" s="244">
        <f>Output_Summary!K40/VLOOKUP(Inputs!$B$11,'Selection Tables'!$B$7:$H$16,5,FALSE)</f>
        <v>5.6947847801572422E-2</v>
      </c>
      <c r="L34" s="245">
        <f>Output_Summary!L40/VLOOKUP(Inputs!$B$11,'Selection Tables'!$B$7:$H$16,5,FALSE)</f>
        <v>5.6947847801572422E-2</v>
      </c>
      <c r="M34" s="246">
        <f>Output_Summary!M40/VLOOKUP(Inputs!$B$11,'Selection Tables'!$B$7:$H$16,5,FALSE)</f>
        <v>5.6947847801572422E-2</v>
      </c>
      <c r="N34" s="242">
        <f>Output_Summary!N40/VLOOKUP(Inputs!$B$11,'Selection Tables'!$B$7:$H$16,6,FALSE)</f>
        <v>0</v>
      </c>
      <c r="O34" s="243">
        <f>Output_Summary!O40/VLOOKUP(Inputs!$B$11,'Selection Tables'!$B$7:$H$16,6,FALSE)</f>
        <v>7.1570191982204157E-2</v>
      </c>
      <c r="P34" s="243">
        <f>Output_Summary!P40/VLOOKUP(Inputs!$B$11,'Selection Tables'!$B$7:$H$16,6,FALSE)</f>
        <v>7.1570191982204157E-2</v>
      </c>
      <c r="Q34" s="243">
        <f>Output_Summary!Q40/VLOOKUP(Inputs!$B$11,'Selection Tables'!$B$7:$H$16,6,FALSE)</f>
        <v>7.1570191982204157E-2</v>
      </c>
      <c r="R34" s="243">
        <f>Output_Summary!R40/VLOOKUP(Inputs!$B$11,'Selection Tables'!$B$7:$H$16,6,FALSE)</f>
        <v>7.1570191982204157E-2</v>
      </c>
      <c r="S34" s="243">
        <f>Output_Summary!S40/VLOOKUP(Inputs!$B$11,'Selection Tables'!$B$7:$H$16,6,FALSE)</f>
        <v>7.1570191982204157E-2</v>
      </c>
      <c r="T34" s="243">
        <f>Output_Summary!T40/VLOOKUP(Inputs!$B$11,'Selection Tables'!$B$7:$H$16,6,FALSE)</f>
        <v>7.1570191982204157E-2</v>
      </c>
      <c r="U34" s="243">
        <f>Output_Summary!U40/VLOOKUP(Inputs!$B$11,'Selection Tables'!$B$7:$H$16,6,FALSE)</f>
        <v>7.1570191982204157E-2</v>
      </c>
      <c r="V34" s="244">
        <f>Output_Summary!V40/VLOOKUP(Inputs!$B$11,'Selection Tables'!$B$7:$H$16,6,FALSE)</f>
        <v>7.1570191982204157E-2</v>
      </c>
      <c r="W34" s="245">
        <f>Output_Summary!W40/VLOOKUP(Inputs!$B$11,'Selection Tables'!$B$7:$H$16,6,FALSE)</f>
        <v>7.1570191982204157E-2</v>
      </c>
      <c r="X34" s="246">
        <f>Output_Summary!X40/VLOOKUP(Inputs!$B$11,'Selection Tables'!$B$7:$H$16,6,FALSE)</f>
        <v>7.1570191982204157E-2</v>
      </c>
      <c r="Y34" s="242">
        <f>Output_Summary!Y40/VLOOKUP(Inputs!$B$11,'Selection Tables'!$B$7:$H$16,7,FALSE)</f>
        <v>0</v>
      </c>
      <c r="Z34" s="243">
        <f>Output_Summary!Z40/VLOOKUP(Inputs!$B$11,'Selection Tables'!$B$7:$H$16,7,FALSE)</f>
        <v>5.9732626920481327E-2</v>
      </c>
      <c r="AA34" s="243">
        <f>Output_Summary!AA40/VLOOKUP(Inputs!$B$11,'Selection Tables'!$B$7:$H$16,7,FALSE)</f>
        <v>5.9433035139040691E-2</v>
      </c>
      <c r="AB34" s="243">
        <f>Output_Summary!AB40/VLOOKUP(Inputs!$B$11,'Selection Tables'!$B$7:$H$16,7,FALSE)</f>
        <v>5.9133443357600055E-2</v>
      </c>
      <c r="AC34" s="243">
        <f>Output_Summary!AC40/VLOOKUP(Inputs!$B$11,'Selection Tables'!$B$7:$H$16,7,FALSE)</f>
        <v>5.8833851576159418E-2</v>
      </c>
      <c r="AD34" s="243">
        <f>Output_Summary!AD40/VLOOKUP(Inputs!$B$11,'Selection Tables'!$B$7:$H$16,7,FALSE)</f>
        <v>5.8534259794718775E-2</v>
      </c>
      <c r="AE34" s="243">
        <f>Output_Summary!AE40/VLOOKUP(Inputs!$B$11,'Selection Tables'!$B$7:$H$16,7,FALSE)</f>
        <v>5.8234668013278146E-2</v>
      </c>
      <c r="AF34" s="243">
        <f>Output_Summary!AF40/VLOOKUP(Inputs!$B$11,'Selection Tables'!$B$7:$H$16,7,FALSE)</f>
        <v>5.7395811025244346E-2</v>
      </c>
      <c r="AG34" s="244">
        <f>Output_Summary!AG40/VLOOKUP(Inputs!$B$11,'Selection Tables'!$B$7:$H$16,7,FALSE)</f>
        <v>5.6556954037210561E-2</v>
      </c>
      <c r="AH34" s="245">
        <f>Output_Summary!AH40/VLOOKUP(Inputs!$B$11,'Selection Tables'!$B$7:$H$16,7,FALSE)</f>
        <v>4.5651813192771326E-2</v>
      </c>
      <c r="AI34" s="246">
        <f>Output_Summary!AI40/VLOOKUP(Inputs!$B$11,'Selection Tables'!$B$7:$H$16,7,FALSE)</f>
        <v>3.3668141935145786E-2</v>
      </c>
    </row>
    <row r="35" spans="2:35" s="225" customFormat="1">
      <c r="B35" s="226" t="s">
        <v>47</v>
      </c>
      <c r="C35" s="242">
        <f>Output_Summary!C41/VLOOKUP(Inputs!$B$11,'Selection Tables'!$B$7:$H$16,5,FALSE)</f>
        <v>0</v>
      </c>
      <c r="D35" s="243">
        <f>Output_Summary!D41/VLOOKUP(Inputs!$B$11,'Selection Tables'!$B$7:$H$16,5,FALSE)</f>
        <v>5.1577963579395626E-2</v>
      </c>
      <c r="E35" s="243">
        <f>Output_Summary!E41/VLOOKUP(Inputs!$B$11,'Selection Tables'!$B$7:$H$16,5,FALSE)</f>
        <v>5.1577963579395626E-2</v>
      </c>
      <c r="F35" s="243">
        <f>Output_Summary!F41/VLOOKUP(Inputs!$B$11,'Selection Tables'!$B$7:$H$16,5,FALSE)</f>
        <v>5.1577963579395626E-2</v>
      </c>
      <c r="G35" s="243">
        <f>Output_Summary!G41/VLOOKUP(Inputs!$B$11,'Selection Tables'!$B$7:$H$16,5,FALSE)</f>
        <v>5.1577963579395626E-2</v>
      </c>
      <c r="H35" s="243">
        <f>Output_Summary!H41/VLOOKUP(Inputs!$B$11,'Selection Tables'!$B$7:$H$16,5,FALSE)</f>
        <v>5.1577963579395626E-2</v>
      </c>
      <c r="I35" s="243">
        <f>Output_Summary!I41/VLOOKUP(Inputs!$B$11,'Selection Tables'!$B$7:$H$16,5,FALSE)</f>
        <v>5.1577963579395626E-2</v>
      </c>
      <c r="J35" s="243">
        <f>Output_Summary!J41/VLOOKUP(Inputs!$B$11,'Selection Tables'!$B$7:$H$16,5,FALSE)</f>
        <v>5.1577963579395626E-2</v>
      </c>
      <c r="K35" s="244">
        <f>Output_Summary!K41/VLOOKUP(Inputs!$B$11,'Selection Tables'!$B$7:$H$16,5,FALSE)</f>
        <v>5.1577963579395626E-2</v>
      </c>
      <c r="L35" s="245">
        <f>Output_Summary!L41/VLOOKUP(Inputs!$B$11,'Selection Tables'!$B$7:$H$16,5,FALSE)</f>
        <v>5.1577963579395626E-2</v>
      </c>
      <c r="M35" s="246">
        <f>Output_Summary!M41/VLOOKUP(Inputs!$B$11,'Selection Tables'!$B$7:$H$16,5,FALSE)</f>
        <v>5.1577963579395626E-2</v>
      </c>
      <c r="N35" s="242">
        <f>Output_Summary!N41/VLOOKUP(Inputs!$B$11,'Selection Tables'!$B$7:$H$16,6,FALSE)</f>
        <v>0</v>
      </c>
      <c r="O35" s="243">
        <f>Output_Summary!O41/VLOOKUP(Inputs!$B$11,'Selection Tables'!$B$7:$H$16,6,FALSE)</f>
        <v>6.4821497175641327E-2</v>
      </c>
      <c r="P35" s="243">
        <f>Output_Summary!P41/VLOOKUP(Inputs!$B$11,'Selection Tables'!$B$7:$H$16,6,FALSE)</f>
        <v>6.4821497175641327E-2</v>
      </c>
      <c r="Q35" s="243">
        <f>Output_Summary!Q41/VLOOKUP(Inputs!$B$11,'Selection Tables'!$B$7:$H$16,6,FALSE)</f>
        <v>6.4821497175641327E-2</v>
      </c>
      <c r="R35" s="243">
        <f>Output_Summary!R41/VLOOKUP(Inputs!$B$11,'Selection Tables'!$B$7:$H$16,6,FALSE)</f>
        <v>6.4821497175641327E-2</v>
      </c>
      <c r="S35" s="243">
        <f>Output_Summary!S41/VLOOKUP(Inputs!$B$11,'Selection Tables'!$B$7:$H$16,6,FALSE)</f>
        <v>6.4821497175641327E-2</v>
      </c>
      <c r="T35" s="243">
        <f>Output_Summary!T41/VLOOKUP(Inputs!$B$11,'Selection Tables'!$B$7:$H$16,6,FALSE)</f>
        <v>6.4821497175641327E-2</v>
      </c>
      <c r="U35" s="243">
        <f>Output_Summary!U41/VLOOKUP(Inputs!$B$11,'Selection Tables'!$B$7:$H$16,6,FALSE)</f>
        <v>6.4821497175641327E-2</v>
      </c>
      <c r="V35" s="244">
        <f>Output_Summary!V41/VLOOKUP(Inputs!$B$11,'Selection Tables'!$B$7:$H$16,6,FALSE)</f>
        <v>6.4821497175641327E-2</v>
      </c>
      <c r="W35" s="245">
        <f>Output_Summary!W41/VLOOKUP(Inputs!$B$11,'Selection Tables'!$B$7:$H$16,6,FALSE)</f>
        <v>6.4821497175641327E-2</v>
      </c>
      <c r="X35" s="246">
        <f>Output_Summary!X41/VLOOKUP(Inputs!$B$11,'Selection Tables'!$B$7:$H$16,6,FALSE)</f>
        <v>6.4821497175641327E-2</v>
      </c>
      <c r="Y35" s="242">
        <f>Output_Summary!Y41/VLOOKUP(Inputs!$B$11,'Selection Tables'!$B$7:$H$16,7,FALSE)</f>
        <v>0</v>
      </c>
      <c r="Z35" s="243">
        <f>Output_Summary!Z41/VLOOKUP(Inputs!$B$11,'Selection Tables'!$B$7:$H$16,7,FALSE)</f>
        <v>5.4100152591212487E-2</v>
      </c>
      <c r="AA35" s="243">
        <f>Output_Summary!AA41/VLOOKUP(Inputs!$B$11,'Selection Tables'!$B$7:$H$16,7,FALSE)</f>
        <v>5.3828810747958408E-2</v>
      </c>
      <c r="AB35" s="243">
        <f>Output_Summary!AB41/VLOOKUP(Inputs!$B$11,'Selection Tables'!$B$7:$H$16,7,FALSE)</f>
        <v>5.3557468904704329E-2</v>
      </c>
      <c r="AC35" s="243">
        <f>Output_Summary!AC41/VLOOKUP(Inputs!$B$11,'Selection Tables'!$B$7:$H$16,7,FALSE)</f>
        <v>5.3286127061450243E-2</v>
      </c>
      <c r="AD35" s="243">
        <f>Output_Summary!AD41/VLOOKUP(Inputs!$B$11,'Selection Tables'!$B$7:$H$16,7,FALSE)</f>
        <v>5.3014785218196171E-2</v>
      </c>
      <c r="AE35" s="243">
        <f>Output_Summary!AE41/VLOOKUP(Inputs!$B$11,'Selection Tables'!$B$7:$H$16,7,FALSE)</f>
        <v>5.2743443374942085E-2</v>
      </c>
      <c r="AF35" s="243">
        <f>Output_Summary!AF41/VLOOKUP(Inputs!$B$11,'Selection Tables'!$B$7:$H$16,7,FALSE)</f>
        <v>5.1983686213830663E-2</v>
      </c>
      <c r="AG35" s="244">
        <f>Output_Summary!AG41/VLOOKUP(Inputs!$B$11,'Selection Tables'!$B$7:$H$16,7,FALSE)</f>
        <v>5.1223929052719233E-2</v>
      </c>
      <c r="AH35" s="245">
        <f>Output_Summary!AH41/VLOOKUP(Inputs!$B$11,'Selection Tables'!$B$7:$H$16,7,FALSE)</f>
        <v>4.1347085958270705E-2</v>
      </c>
      <c r="AI35" s="246">
        <f>Output_Summary!AI41/VLOOKUP(Inputs!$B$11,'Selection Tables'!$B$7:$H$16,7,FALSE)</f>
        <v>3.0493412228107478E-2</v>
      </c>
    </row>
    <row r="36" spans="2:35" s="225" customFormat="1">
      <c r="B36" s="226" t="s">
        <v>48</v>
      </c>
      <c r="C36" s="242">
        <f>Output_Summary!C42/VLOOKUP(Inputs!$B$11,'Selection Tables'!$B$7:$H$16,5,FALSE)</f>
        <v>0</v>
      </c>
      <c r="D36" s="243">
        <f>Output_Summary!D42/VLOOKUP(Inputs!$B$11,'Selection Tables'!$B$7:$H$16,5,FALSE)</f>
        <v>5.1577963579395626E-2</v>
      </c>
      <c r="E36" s="243">
        <f>Output_Summary!E42/VLOOKUP(Inputs!$B$11,'Selection Tables'!$B$7:$H$16,5,FALSE)</f>
        <v>5.1577963579395626E-2</v>
      </c>
      <c r="F36" s="243">
        <f>Output_Summary!F42/VLOOKUP(Inputs!$B$11,'Selection Tables'!$B$7:$H$16,5,FALSE)</f>
        <v>5.1577963579395626E-2</v>
      </c>
      <c r="G36" s="243">
        <f>Output_Summary!G42/VLOOKUP(Inputs!$B$11,'Selection Tables'!$B$7:$H$16,5,FALSE)</f>
        <v>5.1577963579395626E-2</v>
      </c>
      <c r="H36" s="243">
        <f>Output_Summary!H42/VLOOKUP(Inputs!$B$11,'Selection Tables'!$B$7:$H$16,5,FALSE)</f>
        <v>5.1577963579395626E-2</v>
      </c>
      <c r="I36" s="243">
        <f>Output_Summary!I42/VLOOKUP(Inputs!$B$11,'Selection Tables'!$B$7:$H$16,5,FALSE)</f>
        <v>5.1577963579395626E-2</v>
      </c>
      <c r="J36" s="243">
        <f>Output_Summary!J42/VLOOKUP(Inputs!$B$11,'Selection Tables'!$B$7:$H$16,5,FALSE)</f>
        <v>5.1577963579395626E-2</v>
      </c>
      <c r="K36" s="244">
        <f>Output_Summary!K42/VLOOKUP(Inputs!$B$11,'Selection Tables'!$B$7:$H$16,5,FALSE)</f>
        <v>5.1577963579395626E-2</v>
      </c>
      <c r="L36" s="245">
        <f>Output_Summary!L42/VLOOKUP(Inputs!$B$11,'Selection Tables'!$B$7:$H$16,5,FALSE)</f>
        <v>5.1577963579395626E-2</v>
      </c>
      <c r="M36" s="246">
        <f>Output_Summary!M42/VLOOKUP(Inputs!$B$11,'Selection Tables'!$B$7:$H$16,5,FALSE)</f>
        <v>5.1577963579395626E-2</v>
      </c>
      <c r="N36" s="242">
        <f>Output_Summary!N42/VLOOKUP(Inputs!$B$11,'Selection Tables'!$B$7:$H$16,6,FALSE)</f>
        <v>0</v>
      </c>
      <c r="O36" s="243">
        <f>Output_Summary!O42/VLOOKUP(Inputs!$B$11,'Selection Tables'!$B$7:$H$16,6,FALSE)</f>
        <v>6.4821497175641327E-2</v>
      </c>
      <c r="P36" s="243">
        <f>Output_Summary!P42/VLOOKUP(Inputs!$B$11,'Selection Tables'!$B$7:$H$16,6,FALSE)</f>
        <v>6.4821497175641327E-2</v>
      </c>
      <c r="Q36" s="243">
        <f>Output_Summary!Q42/VLOOKUP(Inputs!$B$11,'Selection Tables'!$B$7:$H$16,6,FALSE)</f>
        <v>6.4821497175641327E-2</v>
      </c>
      <c r="R36" s="243">
        <f>Output_Summary!R42/VLOOKUP(Inputs!$B$11,'Selection Tables'!$B$7:$H$16,6,FALSE)</f>
        <v>6.4821497175641327E-2</v>
      </c>
      <c r="S36" s="243">
        <f>Output_Summary!S42/VLOOKUP(Inputs!$B$11,'Selection Tables'!$B$7:$H$16,6,FALSE)</f>
        <v>6.4821497175641327E-2</v>
      </c>
      <c r="T36" s="243">
        <f>Output_Summary!T42/VLOOKUP(Inputs!$B$11,'Selection Tables'!$B$7:$H$16,6,FALSE)</f>
        <v>6.4821497175641327E-2</v>
      </c>
      <c r="U36" s="243">
        <f>Output_Summary!U42/VLOOKUP(Inputs!$B$11,'Selection Tables'!$B$7:$H$16,6,FALSE)</f>
        <v>6.4821497175641327E-2</v>
      </c>
      <c r="V36" s="244">
        <f>Output_Summary!V42/VLOOKUP(Inputs!$B$11,'Selection Tables'!$B$7:$H$16,6,FALSE)</f>
        <v>6.4821497175641327E-2</v>
      </c>
      <c r="W36" s="245">
        <f>Output_Summary!W42/VLOOKUP(Inputs!$B$11,'Selection Tables'!$B$7:$H$16,6,FALSE)</f>
        <v>6.4821497175641327E-2</v>
      </c>
      <c r="X36" s="246">
        <f>Output_Summary!X42/VLOOKUP(Inputs!$B$11,'Selection Tables'!$B$7:$H$16,6,FALSE)</f>
        <v>6.4821497175641327E-2</v>
      </c>
      <c r="Y36" s="242">
        <f>Output_Summary!Y42/VLOOKUP(Inputs!$B$11,'Selection Tables'!$B$7:$H$16,7,FALSE)</f>
        <v>0</v>
      </c>
      <c r="Z36" s="243">
        <f>Output_Summary!Z42/VLOOKUP(Inputs!$B$11,'Selection Tables'!$B$7:$H$16,7,FALSE)</f>
        <v>5.4100152591212487E-2</v>
      </c>
      <c r="AA36" s="243">
        <f>Output_Summary!AA42/VLOOKUP(Inputs!$B$11,'Selection Tables'!$B$7:$H$16,7,FALSE)</f>
        <v>5.3828810747958408E-2</v>
      </c>
      <c r="AB36" s="243">
        <f>Output_Summary!AB42/VLOOKUP(Inputs!$B$11,'Selection Tables'!$B$7:$H$16,7,FALSE)</f>
        <v>5.3557468904704329E-2</v>
      </c>
      <c r="AC36" s="243">
        <f>Output_Summary!AC42/VLOOKUP(Inputs!$B$11,'Selection Tables'!$B$7:$H$16,7,FALSE)</f>
        <v>5.3286127061450243E-2</v>
      </c>
      <c r="AD36" s="243">
        <f>Output_Summary!AD42/VLOOKUP(Inputs!$B$11,'Selection Tables'!$B$7:$H$16,7,FALSE)</f>
        <v>5.3014785218196171E-2</v>
      </c>
      <c r="AE36" s="243">
        <f>Output_Summary!AE42/VLOOKUP(Inputs!$B$11,'Selection Tables'!$B$7:$H$16,7,FALSE)</f>
        <v>5.2743443374942085E-2</v>
      </c>
      <c r="AF36" s="243">
        <f>Output_Summary!AF42/VLOOKUP(Inputs!$B$11,'Selection Tables'!$B$7:$H$16,7,FALSE)</f>
        <v>5.1983686213830663E-2</v>
      </c>
      <c r="AG36" s="244">
        <f>Output_Summary!AG42/VLOOKUP(Inputs!$B$11,'Selection Tables'!$B$7:$H$16,7,FALSE)</f>
        <v>5.1223929052719233E-2</v>
      </c>
      <c r="AH36" s="245">
        <f>Output_Summary!AH42/VLOOKUP(Inputs!$B$11,'Selection Tables'!$B$7:$H$16,7,FALSE)</f>
        <v>4.1347085958270705E-2</v>
      </c>
      <c r="AI36" s="246">
        <f>Output_Summary!AI42/VLOOKUP(Inputs!$B$11,'Selection Tables'!$B$7:$H$16,7,FALSE)</f>
        <v>3.0493412228107478E-2</v>
      </c>
    </row>
    <row r="37" spans="2:35" s="11" customFormat="1">
      <c r="B37" s="207" t="s">
        <v>49</v>
      </c>
      <c r="C37" s="232">
        <f>Output_Summary!C43/VLOOKUP(Inputs!$B$11,'Selection Tables'!$B$7:$H$16,5,FALSE)</f>
        <v>0</v>
      </c>
      <c r="D37" s="233">
        <f>Output_Summary!D43/VLOOKUP(Inputs!$B$11,'Selection Tables'!$B$7:$H$16,5,FALSE)</f>
        <v>3.2494117055019249E-2</v>
      </c>
      <c r="E37" s="233">
        <f>Output_Summary!E43/VLOOKUP(Inputs!$B$11,'Selection Tables'!$B$7:$H$16,5,FALSE)</f>
        <v>3.2494117055019249E-2</v>
      </c>
      <c r="F37" s="233">
        <f>Output_Summary!F43/VLOOKUP(Inputs!$B$11,'Selection Tables'!$B$7:$H$16,5,FALSE)</f>
        <v>3.2494117055019249E-2</v>
      </c>
      <c r="G37" s="233">
        <f>Output_Summary!G43/VLOOKUP(Inputs!$B$11,'Selection Tables'!$B$7:$H$16,5,FALSE)</f>
        <v>3.2494117055019249E-2</v>
      </c>
      <c r="H37" s="233">
        <f>Output_Summary!H43/VLOOKUP(Inputs!$B$11,'Selection Tables'!$B$7:$H$16,5,FALSE)</f>
        <v>3.2494117055019249E-2</v>
      </c>
      <c r="I37" s="233">
        <f>Output_Summary!I43/VLOOKUP(Inputs!$B$11,'Selection Tables'!$B$7:$H$16,5,FALSE)</f>
        <v>3.2494117055019249E-2</v>
      </c>
      <c r="J37" s="233">
        <f>Output_Summary!J43/VLOOKUP(Inputs!$B$11,'Selection Tables'!$B$7:$H$16,5,FALSE)</f>
        <v>3.2494117055019249E-2</v>
      </c>
      <c r="K37" s="234">
        <f>Output_Summary!K43/VLOOKUP(Inputs!$B$11,'Selection Tables'!$B$7:$H$16,5,FALSE)</f>
        <v>3.2494117055019249E-2</v>
      </c>
      <c r="L37" s="235">
        <f>Output_Summary!L43/VLOOKUP(Inputs!$B$11,'Selection Tables'!$B$7:$H$16,5,FALSE)</f>
        <v>3.2494117055019249E-2</v>
      </c>
      <c r="M37" s="236">
        <f>Output_Summary!M43/VLOOKUP(Inputs!$B$11,'Selection Tables'!$B$7:$H$16,5,FALSE)</f>
        <v>3.2494117055019249E-2</v>
      </c>
      <c r="N37" s="232">
        <f>Output_Summary!N43/VLOOKUP(Inputs!$B$11,'Selection Tables'!$B$7:$H$16,6,FALSE)</f>
        <v>0</v>
      </c>
      <c r="O37" s="233">
        <f>Output_Summary!O43/VLOOKUP(Inputs!$B$11,'Selection Tables'!$B$7:$H$16,6,FALSE)</f>
        <v>4.0837543220654041E-2</v>
      </c>
      <c r="P37" s="233">
        <f>Output_Summary!P43/VLOOKUP(Inputs!$B$11,'Selection Tables'!$B$7:$H$16,6,FALSE)</f>
        <v>4.0837543220654041E-2</v>
      </c>
      <c r="Q37" s="233">
        <f>Output_Summary!Q43/VLOOKUP(Inputs!$B$11,'Selection Tables'!$B$7:$H$16,6,FALSE)</f>
        <v>4.0837543220654041E-2</v>
      </c>
      <c r="R37" s="233">
        <f>Output_Summary!R43/VLOOKUP(Inputs!$B$11,'Selection Tables'!$B$7:$H$16,6,FALSE)</f>
        <v>4.0837543220654041E-2</v>
      </c>
      <c r="S37" s="233">
        <f>Output_Summary!S43/VLOOKUP(Inputs!$B$11,'Selection Tables'!$B$7:$H$16,6,FALSE)</f>
        <v>4.0837543220654041E-2</v>
      </c>
      <c r="T37" s="233">
        <f>Output_Summary!T43/VLOOKUP(Inputs!$B$11,'Selection Tables'!$B$7:$H$16,6,FALSE)</f>
        <v>4.0837543220654041E-2</v>
      </c>
      <c r="U37" s="233">
        <f>Output_Summary!U43/VLOOKUP(Inputs!$B$11,'Selection Tables'!$B$7:$H$16,6,FALSE)</f>
        <v>4.0837543220654041E-2</v>
      </c>
      <c r="V37" s="234">
        <f>Output_Summary!V43/VLOOKUP(Inputs!$B$11,'Selection Tables'!$B$7:$H$16,6,FALSE)</f>
        <v>4.0837543220654041E-2</v>
      </c>
      <c r="W37" s="235">
        <f>Output_Summary!W43/VLOOKUP(Inputs!$B$11,'Selection Tables'!$B$7:$H$16,6,FALSE)</f>
        <v>4.0837543220654041E-2</v>
      </c>
      <c r="X37" s="236">
        <f>Output_Summary!X43/VLOOKUP(Inputs!$B$11,'Selection Tables'!$B$7:$H$16,6,FALSE)</f>
        <v>4.0837543220654041E-2</v>
      </c>
      <c r="Y37" s="232">
        <f>Output_Summary!Y43/VLOOKUP(Inputs!$B$11,'Selection Tables'!$B$7:$H$16,7,FALSE)</f>
        <v>0</v>
      </c>
      <c r="Z37" s="233">
        <f>Output_Summary!Z43/VLOOKUP(Inputs!$B$11,'Selection Tables'!$B$7:$H$16,7,FALSE)</f>
        <v>3.4083096132463873E-2</v>
      </c>
      <c r="AA37" s="233">
        <f>Output_Summary!AA43/VLOOKUP(Inputs!$B$11,'Selection Tables'!$B$7:$H$16,7,FALSE)</f>
        <v>3.3912150771213796E-2</v>
      </c>
      <c r="AB37" s="233">
        <f>Output_Summary!AB43/VLOOKUP(Inputs!$B$11,'Selection Tables'!$B$7:$H$16,7,FALSE)</f>
        <v>3.3741205409963733E-2</v>
      </c>
      <c r="AC37" s="233">
        <f>Output_Summary!AC43/VLOOKUP(Inputs!$B$11,'Selection Tables'!$B$7:$H$16,7,FALSE)</f>
        <v>3.3570260048713663E-2</v>
      </c>
      <c r="AD37" s="233">
        <f>Output_Summary!AD43/VLOOKUP(Inputs!$B$11,'Selection Tables'!$B$7:$H$16,7,FALSE)</f>
        <v>3.3399314687463585E-2</v>
      </c>
      <c r="AE37" s="233">
        <f>Output_Summary!AE43/VLOOKUP(Inputs!$B$11,'Selection Tables'!$B$7:$H$16,7,FALSE)</f>
        <v>3.3228369326213515E-2</v>
      </c>
      <c r="AF37" s="233">
        <f>Output_Summary!AF43/VLOOKUP(Inputs!$B$11,'Selection Tables'!$B$7:$H$16,7,FALSE)</f>
        <v>3.274972231471332E-2</v>
      </c>
      <c r="AG37" s="234">
        <f>Output_Summary!AG43/VLOOKUP(Inputs!$B$11,'Selection Tables'!$B$7:$H$16,7,FALSE)</f>
        <v>3.2271075303213118E-2</v>
      </c>
      <c r="AH37" s="235">
        <f>Output_Summary!AH43/VLOOKUP(Inputs!$B$11,'Selection Tables'!$B$7:$H$16,7,FALSE)</f>
        <v>2.6048664153710547E-2</v>
      </c>
      <c r="AI37" s="236">
        <f>Output_Summary!AI43/VLOOKUP(Inputs!$B$11,'Selection Tables'!$B$7:$H$16,7,FALSE)</f>
        <v>1.9210849703707709E-2</v>
      </c>
    </row>
    <row r="38" spans="2:35">
      <c r="C38" s="147"/>
      <c r="D38" s="148"/>
      <c r="E38" s="148"/>
      <c r="F38" s="148"/>
      <c r="G38" s="148"/>
      <c r="H38" s="148"/>
      <c r="I38" s="148"/>
      <c r="J38" s="148"/>
      <c r="K38" s="149"/>
      <c r="L38" s="150"/>
      <c r="M38" s="151"/>
      <c r="N38" s="147"/>
      <c r="O38" s="148"/>
      <c r="P38" s="148"/>
      <c r="Q38" s="148"/>
      <c r="R38" s="148"/>
      <c r="S38" s="148"/>
      <c r="T38" s="148"/>
      <c r="U38" s="148"/>
      <c r="V38" s="149"/>
      <c r="W38" s="150"/>
      <c r="X38" s="151"/>
      <c r="Y38" s="147"/>
      <c r="Z38" s="148"/>
      <c r="AA38" s="148"/>
      <c r="AB38" s="148"/>
      <c r="AC38" s="148"/>
      <c r="AD38" s="148"/>
      <c r="AE38" s="148"/>
      <c r="AF38" s="148"/>
      <c r="AG38" s="149"/>
      <c r="AH38" s="150"/>
      <c r="AI38" s="151"/>
    </row>
    <row r="39" spans="2:35">
      <c r="B39" s="123" t="s">
        <v>53</v>
      </c>
      <c r="C39" s="147"/>
      <c r="D39" s="148"/>
      <c r="E39" s="148"/>
      <c r="F39" s="148"/>
      <c r="G39" s="148"/>
      <c r="H39" s="148"/>
      <c r="I39" s="148"/>
      <c r="J39" s="148"/>
      <c r="K39" s="149"/>
      <c r="L39" s="150"/>
      <c r="M39" s="151"/>
      <c r="N39" s="147"/>
      <c r="O39" s="148"/>
      <c r="P39" s="148"/>
      <c r="Q39" s="148"/>
      <c r="R39" s="148"/>
      <c r="S39" s="148"/>
      <c r="T39" s="148"/>
      <c r="U39" s="148"/>
      <c r="V39" s="149"/>
      <c r="W39" s="150"/>
      <c r="X39" s="151"/>
      <c r="Y39" s="147"/>
      <c r="Z39" s="148"/>
      <c r="AA39" s="148"/>
      <c r="AB39" s="148"/>
      <c r="AC39" s="148"/>
      <c r="AD39" s="148"/>
      <c r="AE39" s="148"/>
      <c r="AF39" s="148"/>
      <c r="AG39" s="149"/>
      <c r="AH39" s="150"/>
      <c r="AI39" s="151"/>
    </row>
    <row r="40" spans="2:35" s="225" customFormat="1">
      <c r="B40" s="226" t="s">
        <v>46</v>
      </c>
      <c r="C40" s="242">
        <f ca="1">Output_Summary!C46/VLOOKUP(Inputs!$B$11,'Selection Tables'!$B$7:$H$16,5,FALSE)</f>
        <v>6.5058544639047061E-2</v>
      </c>
      <c r="D40" s="243">
        <f ca="1">Output_Summary!D46/VLOOKUP(Inputs!$B$11,'Selection Tables'!$B$7:$H$16,5,FALSE)</f>
        <v>0.16209121647437871</v>
      </c>
      <c r="E40" s="243">
        <f ca="1">Output_Summary!E46/VLOOKUP(Inputs!$B$11,'Selection Tables'!$B$7:$H$16,5,FALSE)</f>
        <v>0.34472399642779816</v>
      </c>
      <c r="F40" s="243">
        <f ca="1">Output_Summary!F46/VLOOKUP(Inputs!$B$11,'Selection Tables'!$B$7:$H$16,5,FALSE)</f>
        <v>0.43335979752849307</v>
      </c>
      <c r="G40" s="243">
        <f ca="1">Output_Summary!G46/VLOOKUP(Inputs!$B$11,'Selection Tables'!$B$7:$H$16,5,FALSE)</f>
        <v>0.67693135436299523</v>
      </c>
      <c r="H40" s="243">
        <f ca="1">Output_Summary!H46/VLOOKUP(Inputs!$B$11,'Selection Tables'!$B$7:$H$16,5,FALSE)</f>
        <v>0.63497391458518448</v>
      </c>
      <c r="I40" s="243">
        <f ca="1">Output_Summary!I46/VLOOKUP(Inputs!$B$11,'Selection Tables'!$B$7:$H$16,5,FALSE)</f>
        <v>0.91734991399318599</v>
      </c>
      <c r="J40" s="243">
        <f ca="1">Output_Summary!J46/VLOOKUP(Inputs!$B$11,'Selection Tables'!$B$7:$H$16,5,FALSE)</f>
        <v>0.9320886698002272</v>
      </c>
      <c r="K40" s="244">
        <f ca="1">Output_Summary!K46/VLOOKUP(Inputs!$B$11,'Selection Tables'!$B$7:$H$16,5,FALSE)</f>
        <v>1.0379756083099256</v>
      </c>
      <c r="L40" s="245">
        <f ca="1">Output_Summary!L46/VLOOKUP(Inputs!$B$11,'Selection Tables'!$B$7:$H$16,5,FALSE)</f>
        <v>1.0855112326408753</v>
      </c>
      <c r="M40" s="246">
        <f ca="1">Output_Summary!M46/VLOOKUP(Inputs!$B$11,'Selection Tables'!$B$7:$H$16,5,FALSE)</f>
        <v>1.0171923963553924</v>
      </c>
      <c r="N40" s="242">
        <f ca="1">Output_Summary!N46/VLOOKUP(Inputs!$B$11,'Selection Tables'!$B$7:$H$16,6,FALSE)</f>
        <v>8.2616895527283504E-2</v>
      </c>
      <c r="O40" s="243">
        <f ca="1">Output_Summary!O46/VLOOKUP(Inputs!$B$11,'Selection Tables'!$B$7:$H$16,6,FALSE)</f>
        <v>0.1600807534905247</v>
      </c>
      <c r="P40" s="243">
        <f ca="1">Output_Summary!P46/VLOOKUP(Inputs!$B$11,'Selection Tables'!$B$7:$H$16,6,FALSE)</f>
        <v>0.1869332251722558</v>
      </c>
      <c r="Q40" s="243">
        <f ca="1">Output_Summary!Q46/VLOOKUP(Inputs!$B$11,'Selection Tables'!$B$7:$H$16,6,FALSE)</f>
        <v>0.20866492291133015</v>
      </c>
      <c r="R40" s="243">
        <f ca="1">Output_Summary!R46/VLOOKUP(Inputs!$B$11,'Selection Tables'!$B$7:$H$16,6,FALSE)</f>
        <v>0.27858116037176134</v>
      </c>
      <c r="S40" s="243">
        <f ca="1">Output_Summary!S46/VLOOKUP(Inputs!$B$11,'Selection Tables'!$B$7:$H$16,6,FALSE)</f>
        <v>0.34680566954960995</v>
      </c>
      <c r="T40" s="243">
        <f ca="1">Output_Summary!T46/VLOOKUP(Inputs!$B$11,'Selection Tables'!$B$7:$H$16,6,FALSE)</f>
        <v>0.43427432526684401</v>
      </c>
      <c r="U40" s="243">
        <f ca="1">Output_Summary!U46/VLOOKUP(Inputs!$B$11,'Selection Tables'!$B$7:$H$16,6,FALSE)</f>
        <v>0.46598848779851554</v>
      </c>
      <c r="V40" s="244">
        <f ca="1">Output_Summary!V46/VLOOKUP(Inputs!$B$11,'Selection Tables'!$B$7:$H$16,6,FALSE)</f>
        <v>0.4815570293194959</v>
      </c>
      <c r="W40" s="245">
        <f ca="1">Output_Summary!W46/VLOOKUP(Inputs!$B$11,'Selection Tables'!$B$7:$H$16,6,FALSE)</f>
        <v>0.4865304634190501</v>
      </c>
      <c r="X40" s="246">
        <f ca="1">Output_Summary!X46/VLOOKUP(Inputs!$B$11,'Selection Tables'!$B$7:$H$16,6,FALSE)</f>
        <v>0.47648555462911296</v>
      </c>
      <c r="Y40" s="242">
        <f ca="1">Output_Summary!Y46/VLOOKUP(Inputs!$B$11,'Selection Tables'!$B$7:$H$16,7,FALSE)</f>
        <v>6.8797909919352029E-2</v>
      </c>
      <c r="Z40" s="243">
        <f ca="1">Output_Summary!Z46/VLOOKUP(Inputs!$B$11,'Selection Tables'!$B$7:$H$16,7,FALSE)</f>
        <v>0.15899002944833501</v>
      </c>
      <c r="AA40" s="243">
        <f ca="1">Output_Summary!AA46/VLOOKUP(Inputs!$B$11,'Selection Tables'!$B$7:$H$16,7,FALSE)</f>
        <v>0.2975141474836015</v>
      </c>
      <c r="AB40" s="243">
        <f ca="1">Output_Summary!AB46/VLOOKUP(Inputs!$B$11,'Selection Tables'!$B$7:$H$16,7,FALSE)</f>
        <v>0.36507586920314966</v>
      </c>
      <c r="AC40" s="243">
        <f ca="1">Output_Summary!AC46/VLOOKUP(Inputs!$B$11,'Selection Tables'!$B$7:$H$16,7,FALSE)</f>
        <v>0.55473554382187695</v>
      </c>
      <c r="AD40" s="243">
        <f ca="1">Output_Summary!AD46/VLOOKUP(Inputs!$B$11,'Selection Tables'!$B$7:$H$16,7,FALSE)</f>
        <v>0.53861952123706613</v>
      </c>
      <c r="AE40" s="243">
        <f ca="1">Output_Summary!AE46/VLOOKUP(Inputs!$B$11,'Selection Tables'!$B$7:$H$16,7,FALSE)</f>
        <v>0.75644728254460514</v>
      </c>
      <c r="AF40" s="243">
        <f ca="1">Output_Summary!AF46/VLOOKUP(Inputs!$B$11,'Selection Tables'!$B$7:$H$16,7,FALSE)</f>
        <v>0.76112318734522566</v>
      </c>
      <c r="AG40" s="244">
        <f ca="1">Output_Summary!AG46/VLOOKUP(Inputs!$B$11,'Selection Tables'!$B$7:$H$16,7,FALSE)</f>
        <v>0.82285357279711291</v>
      </c>
      <c r="AH40" s="245">
        <f ca="1">Output_Summary!AH46/VLOOKUP(Inputs!$B$11,'Selection Tables'!$B$7:$H$16,7,FALSE)</f>
        <v>0.6483520397400272</v>
      </c>
      <c r="AI40" s="246">
        <f ca="1">Output_Summary!AI46/VLOOKUP(Inputs!$B$11,'Selection Tables'!$B$7:$H$16,7,FALSE)</f>
        <v>0.39869703022335723</v>
      </c>
    </row>
    <row r="41" spans="2:35" s="225" customFormat="1">
      <c r="B41" s="226" t="s">
        <v>47</v>
      </c>
      <c r="C41" s="242">
        <f ca="1">Output_Summary!C47/VLOOKUP(Inputs!$B$11,'Selection Tables'!$B$7:$H$16,5,FALSE)</f>
        <v>6.5058544639047061E-2</v>
      </c>
      <c r="D41" s="243">
        <f ca="1">Output_Summary!D47/VLOOKUP(Inputs!$B$11,'Selection Tables'!$B$7:$H$16,5,FALSE)</f>
        <v>0.15271284984882599</v>
      </c>
      <c r="E41" s="243">
        <f ca="1">Output_Summary!E47/VLOOKUP(Inputs!$B$11,'Selection Tables'!$B$7:$H$16,5,FALSE)</f>
        <v>0.29887519256520884</v>
      </c>
      <c r="F41" s="243">
        <f ca="1">Output_Summary!F47/VLOOKUP(Inputs!$B$11,'Selection Tables'!$B$7:$H$16,5,FALSE)</f>
        <v>0.37876493625107227</v>
      </c>
      <c r="G41" s="243">
        <f ca="1">Output_Summary!G47/VLOOKUP(Inputs!$B$11,'Selection Tables'!$B$7:$H$16,5,FALSE)</f>
        <v>0.59875847035921614</v>
      </c>
      <c r="H41" s="243">
        <f ca="1">Output_Summary!H47/VLOOKUP(Inputs!$B$11,'Selection Tables'!$B$7:$H$16,5,FALSE)</f>
        <v>0.56618599309122564</v>
      </c>
      <c r="I41" s="243">
        <f ca="1">Output_Summary!I47/VLOOKUP(Inputs!$B$11,'Selection Tables'!$B$7:$H$16,5,FALSE)</f>
        <v>0.82163721106446563</v>
      </c>
      <c r="J41" s="243">
        <f ca="1">Output_Summary!J47/VLOOKUP(Inputs!$B$11,'Selection Tables'!$B$7:$H$16,5,FALSE)</f>
        <v>0.83495301373038688</v>
      </c>
      <c r="K41" s="244">
        <f ca="1">Output_Summary!K47/VLOOKUP(Inputs!$B$11,'Selection Tables'!$B$7:$H$16,5,FALSE)</f>
        <v>0.91971197521077463</v>
      </c>
      <c r="L41" s="245">
        <f ca="1">Output_Summary!L47/VLOOKUP(Inputs!$B$11,'Selection Tables'!$B$7:$H$16,5,FALSE)</f>
        <v>0.96194010822536613</v>
      </c>
      <c r="M41" s="246">
        <f ca="1">Output_Summary!M47/VLOOKUP(Inputs!$B$11,'Selection Tables'!$B$7:$H$16,5,FALSE)</f>
        <v>0.90095583867662554</v>
      </c>
      <c r="N41" s="242">
        <f ca="1">Output_Summary!N47/VLOOKUP(Inputs!$B$11,'Selection Tables'!$B$7:$H$16,6,FALSE)</f>
        <v>8.2616895527283504E-2</v>
      </c>
      <c r="O41" s="243">
        <f ca="1">Output_Summary!O47/VLOOKUP(Inputs!$B$11,'Selection Tables'!$B$7:$H$16,6,FALSE)</f>
        <v>0.15274269208585817</v>
      </c>
      <c r="P41" s="243">
        <f ca="1">Output_Summary!P47/VLOOKUP(Inputs!$B$11,'Selection Tables'!$B$7:$H$16,6,FALSE)</f>
        <v>0.1742329205636165</v>
      </c>
      <c r="Q41" s="243">
        <f ca="1">Output_Summary!Q47/VLOOKUP(Inputs!$B$11,'Selection Tables'!$B$7:$H$16,6,FALSE)</f>
        <v>0.19385836102546636</v>
      </c>
      <c r="R41" s="243">
        <f ca="1">Output_Summary!R47/VLOOKUP(Inputs!$B$11,'Selection Tables'!$B$7:$H$16,6,FALSE)</f>
        <v>0.25709210139704392</v>
      </c>
      <c r="S41" s="243">
        <f ca="1">Output_Summary!S47/VLOOKUP(Inputs!$B$11,'Selection Tables'!$B$7:$H$16,6,FALSE)</f>
        <v>0.31968156176495416</v>
      </c>
      <c r="T41" s="243">
        <f ca="1">Output_Summary!T47/VLOOKUP(Inputs!$B$11,'Selection Tables'!$B$7:$H$16,6,FALSE)</f>
        <v>0.39885853617298039</v>
      </c>
      <c r="U41" s="243">
        <f ca="1">Output_Summary!U47/VLOOKUP(Inputs!$B$11,'Selection Tables'!$B$7:$H$16,6,FALSE)</f>
        <v>0.42757734271047015</v>
      </c>
      <c r="V41" s="244">
        <f ca="1">Output_Summary!V47/VLOOKUP(Inputs!$B$11,'Selection Tables'!$B$7:$H$16,6,FALSE)</f>
        <v>0.44003944077142904</v>
      </c>
      <c r="W41" s="245">
        <f ca="1">Output_Summary!W47/VLOOKUP(Inputs!$B$11,'Selection Tables'!$B$7:$H$16,6,FALSE)</f>
        <v>0.44442258721888772</v>
      </c>
      <c r="X41" s="246">
        <f ca="1">Output_Summary!X47/VLOOKUP(Inputs!$B$11,'Selection Tables'!$B$7:$H$16,6,FALSE)</f>
        <v>0.43545607873390335</v>
      </c>
      <c r="Y41" s="242">
        <f ca="1">Output_Summary!Y47/VLOOKUP(Inputs!$B$11,'Selection Tables'!$B$7:$H$16,7,FALSE)</f>
        <v>6.8797909919352029E-2</v>
      </c>
      <c r="Z41" s="243">
        <f ca="1">Output_Summary!Z47/VLOOKUP(Inputs!$B$11,'Selection Tables'!$B$7:$H$16,7,FALSE)</f>
        <v>0.15027737979693578</v>
      </c>
      <c r="AA41" s="243">
        <f ca="1">Output_Summary!AA47/VLOOKUP(Inputs!$B$11,'Selection Tables'!$B$7:$H$16,7,FALSE)</f>
        <v>0.26101829304642188</v>
      </c>
      <c r="AB41" s="243">
        <f ca="1">Output_Summary!AB47/VLOOKUP(Inputs!$B$11,'Selection Tables'!$B$7:$H$16,7,FALSE)</f>
        <v>0.32198530606540943</v>
      </c>
      <c r="AC41" s="243">
        <f ca="1">Output_Summary!AC47/VLOOKUP(Inputs!$B$11,'Selection Tables'!$B$7:$H$16,7,FALSE)</f>
        <v>0.49337382216399828</v>
      </c>
      <c r="AD41" s="243">
        <f ca="1">Output_Summary!AD47/VLOOKUP(Inputs!$B$11,'Selection Tables'!$B$7:$H$16,7,FALSE)</f>
        <v>0.48291008093996701</v>
      </c>
      <c r="AE41" s="243">
        <f ca="1">Output_Summary!AE47/VLOOKUP(Inputs!$B$11,'Selection Tables'!$B$7:$H$16,7,FALSE)</f>
        <v>0.68002341584043147</v>
      </c>
      <c r="AF41" s="243">
        <f ca="1">Output_Summary!AF47/VLOOKUP(Inputs!$B$11,'Selection Tables'!$B$7:$H$16,7,FALSE)</f>
        <v>0.68436996974656183</v>
      </c>
      <c r="AG41" s="244">
        <f ca="1">Output_Summary!AG47/VLOOKUP(Inputs!$B$11,'Selection Tables'!$B$7:$H$16,7,FALSE)</f>
        <v>0.73247434178965909</v>
      </c>
      <c r="AH41" s="245">
        <f ca="1">Output_Summary!AH47/VLOOKUP(Inputs!$B$11,'Selection Tables'!$B$7:$H$16,7,FALSE)</f>
        <v>0.57790153019620949</v>
      </c>
      <c r="AI41" s="246">
        <f ca="1">Output_Summary!AI47/VLOOKUP(Inputs!$B$11,'Selection Tables'!$B$7:$H$16,7,FALSE)</f>
        <v>0.35652891190555602</v>
      </c>
    </row>
    <row r="42" spans="2:35" s="225" customFormat="1">
      <c r="B42" s="226" t="s">
        <v>48</v>
      </c>
      <c r="C42" s="242">
        <f ca="1">Output_Summary!C48/VLOOKUP(Inputs!$B$11,'Selection Tables'!$B$7:$H$16,5,FALSE)</f>
        <v>6.5058544639047061E-2</v>
      </c>
      <c r="D42" s="243">
        <f ca="1">Output_Summary!D48/VLOOKUP(Inputs!$B$11,'Selection Tables'!$B$7:$H$16,5,FALSE)</f>
        <v>0.15271284984882599</v>
      </c>
      <c r="E42" s="243">
        <f ca="1">Output_Summary!E48/VLOOKUP(Inputs!$B$11,'Selection Tables'!$B$7:$H$16,5,FALSE)</f>
        <v>0.29887519256520884</v>
      </c>
      <c r="F42" s="243">
        <f ca="1">Output_Summary!F48/VLOOKUP(Inputs!$B$11,'Selection Tables'!$B$7:$H$16,5,FALSE)</f>
        <v>0.37876493625107227</v>
      </c>
      <c r="G42" s="243">
        <f ca="1">Output_Summary!G48/VLOOKUP(Inputs!$B$11,'Selection Tables'!$B$7:$H$16,5,FALSE)</f>
        <v>0.59875847035921614</v>
      </c>
      <c r="H42" s="243">
        <f ca="1">Output_Summary!H48/VLOOKUP(Inputs!$B$11,'Selection Tables'!$B$7:$H$16,5,FALSE)</f>
        <v>0.56618599309122564</v>
      </c>
      <c r="I42" s="243">
        <f ca="1">Output_Summary!I48/VLOOKUP(Inputs!$B$11,'Selection Tables'!$B$7:$H$16,5,FALSE)</f>
        <v>0.82163721106446563</v>
      </c>
      <c r="J42" s="243">
        <f ca="1">Output_Summary!J48/VLOOKUP(Inputs!$B$11,'Selection Tables'!$B$7:$H$16,5,FALSE)</f>
        <v>0.83495301373038688</v>
      </c>
      <c r="K42" s="244">
        <f ca="1">Output_Summary!K48/VLOOKUP(Inputs!$B$11,'Selection Tables'!$B$7:$H$16,5,FALSE)</f>
        <v>0.91971197521077463</v>
      </c>
      <c r="L42" s="245">
        <f ca="1">Output_Summary!L48/VLOOKUP(Inputs!$B$11,'Selection Tables'!$B$7:$H$16,5,FALSE)</f>
        <v>0.96194010822536613</v>
      </c>
      <c r="M42" s="246">
        <f ca="1">Output_Summary!M48/VLOOKUP(Inputs!$B$11,'Selection Tables'!$B$7:$H$16,5,FALSE)</f>
        <v>0.90095583867662554</v>
      </c>
      <c r="N42" s="242">
        <f ca="1">Output_Summary!N48/VLOOKUP(Inputs!$B$11,'Selection Tables'!$B$7:$H$16,6,FALSE)</f>
        <v>8.2616895527283504E-2</v>
      </c>
      <c r="O42" s="243">
        <f ca="1">Output_Summary!O48/VLOOKUP(Inputs!$B$11,'Selection Tables'!$B$7:$H$16,6,FALSE)</f>
        <v>0.15274269208585817</v>
      </c>
      <c r="P42" s="243">
        <f ca="1">Output_Summary!P48/VLOOKUP(Inputs!$B$11,'Selection Tables'!$B$7:$H$16,6,FALSE)</f>
        <v>0.1742329205636165</v>
      </c>
      <c r="Q42" s="243">
        <f ca="1">Output_Summary!Q48/VLOOKUP(Inputs!$B$11,'Selection Tables'!$B$7:$H$16,6,FALSE)</f>
        <v>0.19385836102546636</v>
      </c>
      <c r="R42" s="243">
        <f ca="1">Output_Summary!R48/VLOOKUP(Inputs!$B$11,'Selection Tables'!$B$7:$H$16,6,FALSE)</f>
        <v>0.25709210139704392</v>
      </c>
      <c r="S42" s="243">
        <f ca="1">Output_Summary!S48/VLOOKUP(Inputs!$B$11,'Selection Tables'!$B$7:$H$16,6,FALSE)</f>
        <v>0.31968156176495416</v>
      </c>
      <c r="T42" s="243">
        <f ca="1">Output_Summary!T48/VLOOKUP(Inputs!$B$11,'Selection Tables'!$B$7:$H$16,6,FALSE)</f>
        <v>0.39885853617298039</v>
      </c>
      <c r="U42" s="243">
        <f ca="1">Output_Summary!U48/VLOOKUP(Inputs!$B$11,'Selection Tables'!$B$7:$H$16,6,FALSE)</f>
        <v>0.42757734271047015</v>
      </c>
      <c r="V42" s="244">
        <f ca="1">Output_Summary!V48/VLOOKUP(Inputs!$B$11,'Selection Tables'!$B$7:$H$16,6,FALSE)</f>
        <v>0.44003944077142904</v>
      </c>
      <c r="W42" s="245">
        <f ca="1">Output_Summary!W48/VLOOKUP(Inputs!$B$11,'Selection Tables'!$B$7:$H$16,6,FALSE)</f>
        <v>0.44442258721888772</v>
      </c>
      <c r="X42" s="246">
        <f ca="1">Output_Summary!X48/VLOOKUP(Inputs!$B$11,'Selection Tables'!$B$7:$H$16,6,FALSE)</f>
        <v>0.43545607873390335</v>
      </c>
      <c r="Y42" s="242">
        <f ca="1">Output_Summary!Y48/VLOOKUP(Inputs!$B$11,'Selection Tables'!$B$7:$H$16,7,FALSE)</f>
        <v>6.8797909919352029E-2</v>
      </c>
      <c r="Z42" s="243">
        <f ca="1">Output_Summary!Z48/VLOOKUP(Inputs!$B$11,'Selection Tables'!$B$7:$H$16,7,FALSE)</f>
        <v>0.15027737979693578</v>
      </c>
      <c r="AA42" s="243">
        <f ca="1">Output_Summary!AA48/VLOOKUP(Inputs!$B$11,'Selection Tables'!$B$7:$H$16,7,FALSE)</f>
        <v>0.26101829304642188</v>
      </c>
      <c r="AB42" s="243">
        <f ca="1">Output_Summary!AB48/VLOOKUP(Inputs!$B$11,'Selection Tables'!$B$7:$H$16,7,FALSE)</f>
        <v>0.32198530606540943</v>
      </c>
      <c r="AC42" s="243">
        <f ca="1">Output_Summary!AC48/VLOOKUP(Inputs!$B$11,'Selection Tables'!$B$7:$H$16,7,FALSE)</f>
        <v>0.49337382216399828</v>
      </c>
      <c r="AD42" s="243">
        <f ca="1">Output_Summary!AD48/VLOOKUP(Inputs!$B$11,'Selection Tables'!$B$7:$H$16,7,FALSE)</f>
        <v>0.48291008093996701</v>
      </c>
      <c r="AE42" s="243">
        <f ca="1">Output_Summary!AE48/VLOOKUP(Inputs!$B$11,'Selection Tables'!$B$7:$H$16,7,FALSE)</f>
        <v>0.68002341584043147</v>
      </c>
      <c r="AF42" s="243">
        <f ca="1">Output_Summary!AF48/VLOOKUP(Inputs!$B$11,'Selection Tables'!$B$7:$H$16,7,FALSE)</f>
        <v>0.68436996974656183</v>
      </c>
      <c r="AG42" s="244">
        <f ca="1">Output_Summary!AG48/VLOOKUP(Inputs!$B$11,'Selection Tables'!$B$7:$H$16,7,FALSE)</f>
        <v>0.73247434178965909</v>
      </c>
      <c r="AH42" s="245">
        <f ca="1">Output_Summary!AH48/VLOOKUP(Inputs!$B$11,'Selection Tables'!$B$7:$H$16,7,FALSE)</f>
        <v>0.57790153019620949</v>
      </c>
      <c r="AI42" s="246">
        <f ca="1">Output_Summary!AI48/VLOOKUP(Inputs!$B$11,'Selection Tables'!$B$7:$H$16,7,FALSE)</f>
        <v>0.35652891190555602</v>
      </c>
    </row>
    <row r="43" spans="2:35" s="11" customFormat="1" ht="17.100000000000001" thickBot="1">
      <c r="B43" s="207" t="s">
        <v>49</v>
      </c>
      <c r="C43" s="237">
        <f ca="1">Output_Summary!C49/VLOOKUP(Inputs!$B$11,'Selection Tables'!$B$7:$H$16,5,FALSE)</f>
        <v>2.6023417855618822E-2</v>
      </c>
      <c r="D43" s="238">
        <f ca="1">Output_Summary!D49/VLOOKUP(Inputs!$B$11,'Selection Tables'!$B$7:$H$16,5,FALSE)</f>
        <v>7.8720286223652722E-2</v>
      </c>
      <c r="E43" s="238">
        <f ca="1">Output_Summary!E49/VLOOKUP(Inputs!$B$11,'Selection Tables'!$B$7:$H$16,5,FALSE)</f>
        <v>0.16057119814482709</v>
      </c>
      <c r="F43" s="238">
        <f ca="1">Output_Summary!F49/VLOOKUP(Inputs!$B$11,'Selection Tables'!$B$7:$H$16,5,FALSE)</f>
        <v>0.18160547248587439</v>
      </c>
      <c r="G43" s="238">
        <f ca="1">Output_Summary!G49/VLOOKUP(Inputs!$B$11,'Selection Tables'!$B$7:$H$16,5,FALSE)</f>
        <v>0.24817996652223648</v>
      </c>
      <c r="H43" s="238">
        <f ca="1">Output_Summary!H49/VLOOKUP(Inputs!$B$11,'Selection Tables'!$B$7:$H$16,5,FALSE)</f>
        <v>0.22759584047987177</v>
      </c>
      <c r="I43" s="238">
        <f ca="1">Output_Summary!I49/VLOOKUP(Inputs!$B$11,'Selection Tables'!$B$7:$H$16,5,FALSE)</f>
        <v>0.29245767887959845</v>
      </c>
      <c r="J43" s="238">
        <f ca="1">Output_Summary!J49/VLOOKUP(Inputs!$B$11,'Selection Tables'!$B$7:$H$16,5,FALSE)</f>
        <v>0.28355306961887339</v>
      </c>
      <c r="K43" s="239">
        <f ca="1">Output_Summary!K49/VLOOKUP(Inputs!$B$11,'Selection Tables'!$B$7:$H$16,5,FALSE)</f>
        <v>0.3310180880478904</v>
      </c>
      <c r="L43" s="240">
        <f ca="1">Output_Summary!L49/VLOOKUP(Inputs!$B$11,'Selection Tables'!$B$7:$H$16,5,FALSE)</f>
        <v>0.35081661427620392</v>
      </c>
      <c r="M43" s="241">
        <f ca="1">Output_Summary!M49/VLOOKUP(Inputs!$B$11,'Selection Tables'!$B$7:$H$16,5,FALSE)</f>
        <v>0.31666542332890907</v>
      </c>
      <c r="N43" s="237">
        <f ca="1">Output_Summary!N49/VLOOKUP(Inputs!$B$11,'Selection Tables'!$B$7:$H$16,6,FALSE)</f>
        <v>3.30467582109134E-2</v>
      </c>
      <c r="O43" s="238">
        <f ca="1">Output_Summary!O49/VLOOKUP(Inputs!$B$11,'Selection Tables'!$B$7:$H$16,6,FALSE)</f>
        <v>7.6854709086010109E-2</v>
      </c>
      <c r="P43" s="238">
        <f ca="1">Output_Summary!P49/VLOOKUP(Inputs!$B$11,'Selection Tables'!$B$7:$H$16,6,FALSE)</f>
        <v>8.888923703355478E-2</v>
      </c>
      <c r="Q43" s="238">
        <f ca="1">Output_Summary!Q49/VLOOKUP(Inputs!$B$11,'Selection Tables'!$B$7:$H$16,6,FALSE)</f>
        <v>9.3951719100945338E-2</v>
      </c>
      <c r="R43" s="238">
        <f ca="1">Output_Summary!R49/VLOOKUP(Inputs!$B$11,'Selection Tables'!$B$7:$H$16,6,FALSE)</f>
        <v>0.11146218807688936</v>
      </c>
      <c r="S43" s="238">
        <f ca="1">Output_Summary!S49/VLOOKUP(Inputs!$B$11,'Selection Tables'!$B$7:$H$16,6,FALSE)</f>
        <v>0.12528035371808732</v>
      </c>
      <c r="T43" s="238">
        <f ca="1">Output_Summary!T49/VLOOKUP(Inputs!$B$11,'Selection Tables'!$B$7:$H$16,6,FALSE)</f>
        <v>0.14522148513337685</v>
      </c>
      <c r="U43" s="238">
        <f ca="1">Output_Summary!U49/VLOOKUP(Inputs!$B$11,'Selection Tables'!$B$7:$H$16,6,FALSE)</f>
        <v>0.15060248819022215</v>
      </c>
      <c r="V43" s="239">
        <f ca="1">Output_Summary!V49/VLOOKUP(Inputs!$B$11,'Selection Tables'!$B$7:$H$16,6,FALSE)</f>
        <v>0.15758126310435913</v>
      </c>
      <c r="W43" s="240">
        <f ca="1">Output_Summary!W49/VLOOKUP(Inputs!$B$11,'Selection Tables'!$B$7:$H$16,6,FALSE)</f>
        <v>0.16003582511493597</v>
      </c>
      <c r="X43" s="241">
        <f ca="1">Output_Summary!X49/VLOOKUP(Inputs!$B$11,'Selection Tables'!$B$7:$H$16,6,FALSE)</f>
        <v>0.15501458036334473</v>
      </c>
      <c r="Y43" s="237">
        <f ca="1">Output_Summary!Y49/VLOOKUP(Inputs!$B$11,'Selection Tables'!$B$7:$H$16,7,FALSE)</f>
        <v>2.7519163967740814E-2</v>
      </c>
      <c r="Z43" s="238">
        <f ca="1">Output_Summary!Z49/VLOOKUP(Inputs!$B$11,'Selection Tables'!$B$7:$H$16,7,FALSE)</f>
        <v>7.6989439478620997E-2</v>
      </c>
      <c r="AA43" s="238">
        <f ca="1">Output_Summary!AA49/VLOOKUP(Inputs!$B$11,'Selection Tables'!$B$7:$H$16,7,FALSE)</f>
        <v>0.1390401186673538</v>
      </c>
      <c r="AB43" s="238">
        <f ca="1">Output_Summary!AB49/VLOOKUP(Inputs!$B$11,'Selection Tables'!$B$7:$H$16,7,FALSE)</f>
        <v>0.15463497839530352</v>
      </c>
      <c r="AC43" s="238">
        <f ca="1">Output_Summary!AC49/VLOOKUP(Inputs!$B$11,'Selection Tables'!$B$7:$H$16,7,FALSE)</f>
        <v>0.20573741823283015</v>
      </c>
      <c r="AD43" s="238">
        <f ca="1">Output_Summary!AD49/VLOOKUP(Inputs!$B$11,'Selection Tables'!$B$7:$H$16,7,FALSE)</f>
        <v>0.1933052951735951</v>
      </c>
      <c r="AE43" s="238">
        <f ca="1">Output_Summary!AE49/VLOOKUP(Inputs!$B$11,'Selection Tables'!$B$7:$H$16,7,FALSE)</f>
        <v>0.24287233303238093</v>
      </c>
      <c r="AF43" s="238">
        <f ca="1">Output_Summary!AF49/VLOOKUP(Inputs!$B$11,'Selection Tables'!$B$7:$H$16,7,FALSE)</f>
        <v>0.2337782786946474</v>
      </c>
      <c r="AG43" s="239">
        <f ca="1">Output_Summary!AG49/VLOOKUP(Inputs!$B$11,'Selection Tables'!$B$7:$H$16,7,FALSE)</f>
        <v>0.26342739982747626</v>
      </c>
      <c r="AH43" s="240">
        <f ca="1">Output_Summary!AH49/VLOOKUP(Inputs!$B$11,'Selection Tables'!$B$7:$H$16,7,FALSE)</f>
        <v>0.21024236636431273</v>
      </c>
      <c r="AI43" s="241">
        <f ca="1">Output_Summary!AI49/VLOOKUP(Inputs!$B$11,'Selection Tables'!$B$7:$H$16,7,FALSE)</f>
        <v>0.12580759937413966</v>
      </c>
    </row>
    <row r="46" spans="2:35">
      <c r="C46" s="48"/>
      <c r="D46" s="48"/>
      <c r="E46" s="48"/>
      <c r="F46" s="48"/>
      <c r="G46" s="48"/>
      <c r="H46" s="48"/>
      <c r="I46" s="48"/>
      <c r="J46" s="48"/>
      <c r="K46" s="48"/>
      <c r="L46" s="48"/>
      <c r="M46" s="48"/>
    </row>
  </sheetData>
  <mergeCells count="3">
    <mergeCell ref="C7:M7"/>
    <mergeCell ref="N7:X7"/>
    <mergeCell ref="Y7:AI7"/>
  </mergeCells>
  <conditionalFormatting sqref="A10:XFD43">
    <cfRule type="dataBar" priority="1">
      <dataBar>
        <cfvo type="min"/>
        <cfvo type="max"/>
        <color rgb="FFFFB628"/>
      </dataBar>
      <extLst>
        <ext xmlns:x14="http://schemas.microsoft.com/office/spreadsheetml/2009/9/main" uri="{B025F937-C7B1-47D3-B67F-A62EFF666E3E}">
          <x14:id>{683A089F-B0AC-044B-9D2C-CBD858BB4218}</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683A089F-B0AC-044B-9D2C-CBD858BB4218}">
            <x14:dataBar minLength="0" maxLength="100" gradient="0">
              <x14:cfvo type="autoMin"/>
              <x14:cfvo type="autoMax"/>
              <x14:negativeFillColor rgb="FFFF0000"/>
              <x14:axisColor rgb="FF000000"/>
            </x14:dataBar>
          </x14:cfRule>
          <xm:sqref>A10:XFD43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A9292-E690-F947-9488-1613C7B4DB3B}">
  <sheetPr>
    <tabColor rgb="FF00B050"/>
  </sheetPr>
  <dimension ref="A1:AL41"/>
  <sheetViews>
    <sheetView topLeftCell="A11" workbookViewId="0">
      <pane xSplit="2" topLeftCell="C1" activePane="topRight" state="frozen"/>
      <selection pane="topRight" activeCell="C41" sqref="C41:K41"/>
    </sheetView>
  </sheetViews>
  <sheetFormatPr defaultColWidth="11" defaultRowHeight="15.95"/>
  <cols>
    <col min="2" max="2" width="37.375" customWidth="1"/>
    <col min="3" max="23" width="13.625" customWidth="1"/>
    <col min="24" max="24" width="14.875" customWidth="1"/>
    <col min="25" max="35" width="13.625" customWidth="1"/>
    <col min="36" max="38" width="11" bestFit="1" customWidth="1"/>
  </cols>
  <sheetData>
    <row r="1" spans="1:38" s="1" customFormat="1" ht="24">
      <c r="A1" s="170" t="s">
        <v>57</v>
      </c>
    </row>
    <row r="2" spans="1:38" s="1" customFormat="1">
      <c r="A2" s="248"/>
    </row>
    <row r="3" spans="1:38" s="1" customFormat="1">
      <c r="A3" s="248"/>
    </row>
    <row r="4" spans="1:38" s="1" customFormat="1">
      <c r="A4" s="248"/>
    </row>
    <row r="5" spans="1:38" s="1" customFormat="1">
      <c r="A5" s="248"/>
    </row>
    <row r="6" spans="1:38" s="1" customFormat="1">
      <c r="A6" s="248"/>
    </row>
    <row r="7" spans="1:38">
      <c r="B7" s="108" t="s">
        <v>58</v>
      </c>
      <c r="C7" s="108"/>
      <c r="D7" s="108"/>
      <c r="E7" s="108"/>
      <c r="F7" s="108"/>
      <c r="G7" s="108"/>
      <c r="H7" s="108"/>
      <c r="I7" s="108"/>
      <c r="J7" s="108"/>
    </row>
    <row r="9" spans="1:38" ht="21" thickBot="1">
      <c r="B9" s="122" t="s">
        <v>59</v>
      </c>
      <c r="C9" s="3"/>
      <c r="D9" s="3"/>
      <c r="E9" s="3"/>
      <c r="F9" s="3"/>
      <c r="G9" s="3"/>
      <c r="H9" s="3"/>
      <c r="I9" s="3"/>
      <c r="J9" s="3"/>
    </row>
    <row r="10" spans="1:38" ht="18" thickTop="1" thickBot="1"/>
    <row r="11" spans="1:38">
      <c r="B11" s="123" t="s">
        <v>39</v>
      </c>
      <c r="C11" s="308" t="s">
        <v>60</v>
      </c>
      <c r="D11" s="309"/>
      <c r="E11" s="309"/>
      <c r="F11" s="309"/>
      <c r="G11" s="309"/>
      <c r="H11" s="309"/>
      <c r="I11" s="309"/>
      <c r="J11" s="309"/>
      <c r="K11" s="309"/>
      <c r="L11" s="309"/>
      <c r="M11" s="310"/>
      <c r="N11" s="308" t="s">
        <v>61</v>
      </c>
      <c r="O11" s="309"/>
      <c r="P11" s="309"/>
      <c r="Q11" s="309"/>
      <c r="R11" s="309"/>
      <c r="S11" s="309"/>
      <c r="T11" s="309"/>
      <c r="U11" s="309"/>
      <c r="V11" s="309"/>
      <c r="W11" s="309"/>
      <c r="X11" s="310"/>
      <c r="Y11" s="308" t="s">
        <v>62</v>
      </c>
      <c r="Z11" s="309"/>
      <c r="AA11" s="309"/>
      <c r="AB11" s="309"/>
      <c r="AC11" s="309"/>
      <c r="AD11" s="309"/>
      <c r="AE11" s="309"/>
      <c r="AF11" s="309"/>
      <c r="AG11" s="309"/>
      <c r="AH11" s="309"/>
      <c r="AI11" s="310"/>
      <c r="AJ11" s="106"/>
      <c r="AK11" s="106"/>
      <c r="AL11" s="106"/>
    </row>
    <row r="12" spans="1:38">
      <c r="B12" s="124" t="s">
        <v>44</v>
      </c>
      <c r="C12" s="139">
        <v>2022</v>
      </c>
      <c r="D12" s="140">
        <v>2023</v>
      </c>
      <c r="E12" s="140">
        <v>2024</v>
      </c>
      <c r="F12" s="140">
        <v>2025</v>
      </c>
      <c r="G12" s="140">
        <v>2026</v>
      </c>
      <c r="H12" s="140">
        <v>2027</v>
      </c>
      <c r="I12" s="140">
        <v>2028</v>
      </c>
      <c r="J12" s="140">
        <v>2029</v>
      </c>
      <c r="K12" s="141">
        <v>2030</v>
      </c>
      <c r="L12" s="142">
        <v>2040</v>
      </c>
      <c r="M12" s="143">
        <v>2050</v>
      </c>
      <c r="N12" s="139">
        <v>2022</v>
      </c>
      <c r="O12" s="140">
        <v>2023</v>
      </c>
      <c r="P12" s="140">
        <v>2024</v>
      </c>
      <c r="Q12" s="140">
        <v>2025</v>
      </c>
      <c r="R12" s="140">
        <v>2026</v>
      </c>
      <c r="S12" s="140">
        <v>2027</v>
      </c>
      <c r="T12" s="140">
        <v>2028</v>
      </c>
      <c r="U12" s="140">
        <v>2029</v>
      </c>
      <c r="V12" s="141">
        <v>2030</v>
      </c>
      <c r="W12" s="142">
        <v>2040</v>
      </c>
      <c r="X12" s="143">
        <v>2050</v>
      </c>
      <c r="Y12" s="139">
        <v>2022</v>
      </c>
      <c r="Z12" s="140">
        <v>2023</v>
      </c>
      <c r="AA12" s="140">
        <v>2024</v>
      </c>
      <c r="AB12" s="140">
        <v>2025</v>
      </c>
      <c r="AC12" s="140">
        <v>2026</v>
      </c>
      <c r="AD12" s="140">
        <v>2027</v>
      </c>
      <c r="AE12" s="140">
        <v>2028</v>
      </c>
      <c r="AF12" s="140">
        <v>2029</v>
      </c>
      <c r="AG12" s="141">
        <v>2030</v>
      </c>
      <c r="AH12" s="142">
        <v>2040</v>
      </c>
      <c r="AI12" s="143">
        <v>2050</v>
      </c>
    </row>
    <row r="13" spans="1:38">
      <c r="B13" s="212" t="s">
        <v>45</v>
      </c>
      <c r="C13" s="154">
        <f t="shared" ref="C13:M17" si="0">N13+Y13</f>
        <v>0</v>
      </c>
      <c r="D13" s="155">
        <f t="shared" si="0"/>
        <v>0</v>
      </c>
      <c r="E13" s="155">
        <f t="shared" ca="1" si="0"/>
        <v>14.350642990169741</v>
      </c>
      <c r="F13" s="155">
        <f t="shared" ca="1" si="0"/>
        <v>14.637655849973148</v>
      </c>
      <c r="G13" s="155">
        <f t="shared" ca="1" si="0"/>
        <v>14.930408966972609</v>
      </c>
      <c r="H13" s="155">
        <f t="shared" ca="1" si="0"/>
        <v>10.877869390222902</v>
      </c>
      <c r="I13" s="155">
        <f t="shared" ca="1" si="0"/>
        <v>11.095426778027358</v>
      </c>
      <c r="J13" s="155">
        <f t="shared" ca="1" si="0"/>
        <v>11.317335313587904</v>
      </c>
      <c r="K13" s="156">
        <f t="shared" ca="1" si="0"/>
        <v>19.624259433761427</v>
      </c>
      <c r="L13" s="157">
        <f t="shared" ca="1" si="0"/>
        <v>20.122508074815912</v>
      </c>
      <c r="M13" s="158">
        <f t="shared" ca="1" si="0"/>
        <v>19.726299873024505</v>
      </c>
      <c r="N13" s="154">
        <f>Output_Summary!C19*VLOOKUP(Inputs!$B$11,'Selection Tables'!$B$7:$L$16,9,FALSE)/1000000</f>
        <v>0</v>
      </c>
      <c r="O13" s="155">
        <f>Output_Summary!D19*VLOOKUP(Inputs!$B$11,'Selection Tables'!$B$7:$L$16,9,FALSE)/1000000</f>
        <v>0</v>
      </c>
      <c r="P13" s="155">
        <f ca="1">Output_Summary!E19*VLOOKUP(Inputs!$B$11,'Selection Tables'!$B$7:$L$16,9,FALSE)/1000000</f>
        <v>13.653548065482346</v>
      </c>
      <c r="Q13" s="155">
        <f ca="1">Output_Summary!F19*VLOOKUP(Inputs!$B$11,'Selection Tables'!$B$7:$L$16,9,FALSE)/1000000</f>
        <v>13.926619026792006</v>
      </c>
      <c r="R13" s="155">
        <f ca="1">Output_Summary!G19*VLOOKUP(Inputs!$B$11,'Selection Tables'!$B$7:$L$16,9,FALSE)/1000000</f>
        <v>14.205151407327843</v>
      </c>
      <c r="S13" s="155">
        <f ca="1">Output_Summary!H19*VLOOKUP(Inputs!$B$11,'Selection Tables'!$B$7:$L$16,9,FALSE)/1000000</f>
        <v>10.349467453910288</v>
      </c>
      <c r="T13" s="155">
        <f ca="1">Output_Summary!I19*VLOOKUP(Inputs!$B$11,'Selection Tables'!$B$7:$L$16,9,FALSE)/1000000</f>
        <v>10.556456802988491</v>
      </c>
      <c r="U13" s="155">
        <f ca="1">Output_Summary!J19*VLOOKUP(Inputs!$B$11,'Selection Tables'!$B$7:$L$16,9,FALSE)/1000000</f>
        <v>10.76758593904826</v>
      </c>
      <c r="V13" s="156">
        <f ca="1">Output_Summary!K19*VLOOKUP(Inputs!$B$11,'Selection Tables'!$B$7:$L$16,9,FALSE)/1000000</f>
        <v>18.670994018309685</v>
      </c>
      <c r="W13" s="157">
        <f ca="1">Output_Summary!L19*VLOOKUP(Inputs!$B$11,'Selection Tables'!$B$7:$L$16,9,FALSE)/1000000</f>
        <v>19.145039799663081</v>
      </c>
      <c r="X13" s="158">
        <f ca="1">Output_Summary!M19*VLOOKUP(Inputs!$B$11,'Selection Tables'!$B$7:$L$16,9,FALSE)/1000000</f>
        <v>18.768077754770534</v>
      </c>
      <c r="Y13" s="154">
        <f>Output_Summary!N19*VLOOKUP(Inputs!$B$11,'Selection Tables'!$B$7:$L$16,10,FALSE)/1000000</f>
        <v>0</v>
      </c>
      <c r="Z13" s="155">
        <f>Output_Summary!O19*VLOOKUP(Inputs!$B$11,'Selection Tables'!$B$7:$L$16,10,FALSE)/1000000</f>
        <v>0</v>
      </c>
      <c r="AA13" s="155">
        <f>Output_Summary!P19*VLOOKUP(Inputs!$B$11,'Selection Tables'!$B$7:$L$16,10,FALSE)/1000000</f>
        <v>0.69709492468739431</v>
      </c>
      <c r="AB13" s="155">
        <f>Output_Summary!Q19*VLOOKUP(Inputs!$B$11,'Selection Tables'!$B$7:$L$16,10,FALSE)/1000000</f>
        <v>0.71103682318114203</v>
      </c>
      <c r="AC13" s="155">
        <f>Output_Summary!R19*VLOOKUP(Inputs!$B$11,'Selection Tables'!$B$7:$L$16,10,FALSE)/1000000</f>
        <v>0.72525755964476524</v>
      </c>
      <c r="AD13" s="155">
        <f>Output_Summary!S19*VLOOKUP(Inputs!$B$11,'Selection Tables'!$B$7:$L$16,10,FALSE)/1000000</f>
        <v>0.52840193631261412</v>
      </c>
      <c r="AE13" s="155">
        <f>Output_Summary!T19*VLOOKUP(Inputs!$B$11,'Selection Tables'!$B$7:$L$16,10,FALSE)/1000000</f>
        <v>0.53896997503886657</v>
      </c>
      <c r="AF13" s="155">
        <f>Output_Summary!U19*VLOOKUP(Inputs!$B$11,'Selection Tables'!$B$7:$L$16,10,FALSE)/1000000</f>
        <v>0.54974937453964423</v>
      </c>
      <c r="AG13" s="156">
        <f>Output_Summary!V19*VLOOKUP(Inputs!$B$11,'Selection Tables'!$B$7:$L$16,10,FALSE)/1000000</f>
        <v>0.95326541545174226</v>
      </c>
      <c r="AH13" s="157">
        <f>Output_Summary!W19*VLOOKUP(Inputs!$B$11,'Selection Tables'!$B$7:$L$16,10,FALSE)/1000000</f>
        <v>0.97746827515282975</v>
      </c>
      <c r="AI13" s="158">
        <f>Output_Summary!X19*VLOOKUP(Inputs!$B$11,'Selection Tables'!$B$7:$L$16,10,FALSE)/1000000</f>
        <v>0.95822211825397152</v>
      </c>
    </row>
    <row r="14" spans="1:38">
      <c r="B14" s="212" t="s">
        <v>50</v>
      </c>
      <c r="C14" s="154">
        <f t="shared" si="0"/>
        <v>0</v>
      </c>
      <c r="D14" s="155">
        <f t="shared" ca="1" si="0"/>
        <v>3.5543621348096206</v>
      </c>
      <c r="E14" s="155">
        <f t="shared" ca="1" si="0"/>
        <v>3.6041232046969554</v>
      </c>
      <c r="F14" s="155">
        <f t="shared" ca="1" si="0"/>
        <v>3.6545809295627141</v>
      </c>
      <c r="G14" s="155">
        <f t="shared" ca="1" si="0"/>
        <v>7.0409156188955251</v>
      </c>
      <c r="H14" s="155">
        <f t="shared" ca="1" si="0"/>
        <v>7.139488437560062</v>
      </c>
      <c r="I14" s="155">
        <f t="shared" ca="1" si="0"/>
        <v>7.2394412756859046</v>
      </c>
      <c r="J14" s="155">
        <f t="shared" ca="1" si="0"/>
        <v>3.1294961565115069</v>
      </c>
      <c r="K14" s="156">
        <f t="shared" ca="1" si="0"/>
        <v>3.1733091027026687</v>
      </c>
      <c r="L14" s="157">
        <f t="shared" ca="1" si="0"/>
        <v>5.6121665032677468</v>
      </c>
      <c r="M14" s="158">
        <f t="shared" ca="1" si="0"/>
        <v>0</v>
      </c>
      <c r="N14" s="154">
        <f>Output_Summary!C25*VLOOKUP(Inputs!$B$11,'Selection Tables'!$B$7:$L$16,9,FALSE)/1000000</f>
        <v>0</v>
      </c>
      <c r="O14" s="155">
        <f ca="1">Output_Summary!D25*VLOOKUP(Inputs!$B$11,'Selection Tables'!$B$7:$L$16,9,FALSE)/1000000</f>
        <v>3.3817059126198488</v>
      </c>
      <c r="P14" s="155">
        <f ca="1">Output_Summary!E25*VLOOKUP(Inputs!$B$11,'Selection Tables'!$B$7:$L$16,9,FALSE)/1000000</f>
        <v>3.4290497953965269</v>
      </c>
      <c r="Q14" s="155">
        <f ca="1">Output_Summary!F25*VLOOKUP(Inputs!$B$11,'Selection Tables'!$B$7:$L$16,9,FALSE)/1000000</f>
        <v>3.4770564925320797</v>
      </c>
      <c r="R14" s="155">
        <f ca="1">Output_Summary!G25*VLOOKUP(Inputs!$B$11,'Selection Tables'!$B$7:$L$16,9,FALSE)/1000000</f>
        <v>6.698897038512305</v>
      </c>
      <c r="S14" s="155">
        <f ca="1">Output_Summary!H25*VLOOKUP(Inputs!$B$11,'Selection Tables'!$B$7:$L$16,9,FALSE)/1000000</f>
        <v>6.7926815970514767</v>
      </c>
      <c r="T14" s="155">
        <f ca="1">Output_Summary!I25*VLOOKUP(Inputs!$B$11,'Selection Tables'!$B$7:$L$16,9,FALSE)/1000000</f>
        <v>6.887779139410199</v>
      </c>
      <c r="U14" s="155">
        <f ca="1">Output_Summary!J25*VLOOKUP(Inputs!$B$11,'Selection Tables'!$B$7:$L$16,9,FALSE)/1000000</f>
        <v>2.9774781675595654</v>
      </c>
      <c r="V14" s="156">
        <f ca="1">Output_Summary!K25*VLOOKUP(Inputs!$B$11,'Selection Tables'!$B$7:$L$16,9,FALSE)/1000000</f>
        <v>3.0191628619054005</v>
      </c>
      <c r="W14" s="157">
        <f ca="1">Output_Summary!L25*VLOOKUP(Inputs!$B$11,'Selection Tables'!$B$7:$L$16,9,FALSE)/1000000</f>
        <v>5.3395506498451208</v>
      </c>
      <c r="X14" s="158">
        <f ca="1">Output_Summary!M25*VLOOKUP(Inputs!$B$11,'Selection Tables'!$B$7:$L$16,9,FALSE)/1000000</f>
        <v>0</v>
      </c>
      <c r="Y14" s="154">
        <f>Output_Summary!N25*VLOOKUP(Inputs!$B$11,'Selection Tables'!$B$7:$L$16,10,FALSE)/1000000</f>
        <v>0</v>
      </c>
      <c r="Z14" s="155">
        <f>Output_Summary!O25*VLOOKUP(Inputs!$B$11,'Selection Tables'!$B$7:$L$16,10,FALSE)/1000000</f>
        <v>0.17265622218977178</v>
      </c>
      <c r="AA14" s="155">
        <f>Output_Summary!P25*VLOOKUP(Inputs!$B$11,'Selection Tables'!$B$7:$L$16,10,FALSE)/1000000</f>
        <v>0.17507340930042867</v>
      </c>
      <c r="AB14" s="155">
        <f>Output_Summary!Q25*VLOOKUP(Inputs!$B$11,'Selection Tables'!$B$7:$L$16,10,FALSE)/1000000</f>
        <v>0.17752443703063447</v>
      </c>
      <c r="AC14" s="155">
        <f>Output_Summary!R25*VLOOKUP(Inputs!$B$11,'Selection Tables'!$B$7:$L$16,10,FALSE)/1000000</f>
        <v>0.34201858038322042</v>
      </c>
      <c r="AD14" s="155">
        <f>Output_Summary!S25*VLOOKUP(Inputs!$B$11,'Selection Tables'!$B$7:$L$16,10,FALSE)/1000000</f>
        <v>0.34680684050858562</v>
      </c>
      <c r="AE14" s="155">
        <f>Output_Summary!T25*VLOOKUP(Inputs!$B$11,'Selection Tables'!$B$7:$L$16,10,FALSE)/1000000</f>
        <v>0.35166213627570547</v>
      </c>
      <c r="AF14" s="155">
        <f>Output_Summary!U25*VLOOKUP(Inputs!$B$11,'Selection Tables'!$B$7:$L$16,10,FALSE)/1000000</f>
        <v>0.15201798895194135</v>
      </c>
      <c r="AG14" s="156">
        <f>Output_Summary!V25*VLOOKUP(Inputs!$B$11,'Selection Tables'!$B$7:$L$16,10,FALSE)/1000000</f>
        <v>0.15414624079726835</v>
      </c>
      <c r="AH14" s="157">
        <f>Output_Summary!W25*VLOOKUP(Inputs!$B$11,'Selection Tables'!$B$7:$L$16,10,FALSE)/1000000</f>
        <v>0.27261585342262562</v>
      </c>
      <c r="AI14" s="158">
        <f>Output_Summary!X25*VLOOKUP(Inputs!$B$11,'Selection Tables'!$B$7:$L$16,10,FALSE)/1000000</f>
        <v>0</v>
      </c>
    </row>
    <row r="15" spans="1:38">
      <c r="B15" s="212" t="s">
        <v>26</v>
      </c>
      <c r="C15" s="154">
        <f t="shared" ca="1" si="0"/>
        <v>6.2768749152849939</v>
      </c>
      <c r="D15" s="155">
        <f t="shared" ca="1" si="0"/>
        <v>6.2768749152849939</v>
      </c>
      <c r="E15" s="155">
        <f t="shared" ca="1" si="0"/>
        <v>6.2768749152849939</v>
      </c>
      <c r="F15" s="155">
        <f t="shared" ca="1" si="0"/>
        <v>6.2768749152849939</v>
      </c>
      <c r="G15" s="155">
        <f t="shared" ca="1" si="0"/>
        <v>6.2768749152849939</v>
      </c>
      <c r="H15" s="155">
        <f t="shared" ca="1" si="0"/>
        <v>6.2768749152849939</v>
      </c>
      <c r="I15" s="155">
        <f t="shared" ca="1" si="0"/>
        <v>6.2768749152849939</v>
      </c>
      <c r="J15" s="155">
        <f t="shared" ca="1" si="0"/>
        <v>6.2768749152849939</v>
      </c>
      <c r="K15" s="156">
        <f t="shared" ca="1" si="0"/>
        <v>6.2768749152849939</v>
      </c>
      <c r="L15" s="157">
        <f t="shared" ca="1" si="0"/>
        <v>6.2768749152849939</v>
      </c>
      <c r="M15" s="158">
        <f t="shared" ca="1" si="0"/>
        <v>6.2768749152849939</v>
      </c>
      <c r="N15" s="154">
        <f ca="1">Output_Summary!C31*VLOOKUP(Inputs!$B$11,'Selection Tables'!$B$7:$L$16,9,FALSE)/1000000</f>
        <v>4.3560178841696215</v>
      </c>
      <c r="O15" s="155">
        <f ca="1">Output_Summary!D31*VLOOKUP(Inputs!$B$11,'Selection Tables'!$B$7:$L$16,9,FALSE)/1000000</f>
        <v>4.3560178841696215</v>
      </c>
      <c r="P15" s="155">
        <f ca="1">Output_Summary!E31*VLOOKUP(Inputs!$B$11,'Selection Tables'!$B$7:$L$16,9,FALSE)/1000000</f>
        <v>4.3560178841696215</v>
      </c>
      <c r="Q15" s="155">
        <f ca="1">Output_Summary!F31*VLOOKUP(Inputs!$B$11,'Selection Tables'!$B$7:$L$16,9,FALSE)/1000000</f>
        <v>4.3560178841696215</v>
      </c>
      <c r="R15" s="155">
        <f ca="1">Output_Summary!G31*VLOOKUP(Inputs!$B$11,'Selection Tables'!$B$7:$L$16,9,FALSE)/1000000</f>
        <v>4.3560178841696215</v>
      </c>
      <c r="S15" s="155">
        <f ca="1">Output_Summary!H31*VLOOKUP(Inputs!$B$11,'Selection Tables'!$B$7:$L$16,9,FALSE)/1000000</f>
        <v>4.3560178841696215</v>
      </c>
      <c r="T15" s="155">
        <f ca="1">Output_Summary!I31*VLOOKUP(Inputs!$B$11,'Selection Tables'!$B$7:$L$16,9,FALSE)/1000000</f>
        <v>4.3560178841696215</v>
      </c>
      <c r="U15" s="155">
        <f ca="1">Output_Summary!J31*VLOOKUP(Inputs!$B$11,'Selection Tables'!$B$7:$L$16,9,FALSE)/1000000</f>
        <v>4.3560178841696215</v>
      </c>
      <c r="V15" s="156">
        <f ca="1">Output_Summary!K31*VLOOKUP(Inputs!$B$11,'Selection Tables'!$B$7:$L$16,9,FALSE)/1000000</f>
        <v>4.3560178841696215</v>
      </c>
      <c r="W15" s="157">
        <f ca="1">Output_Summary!L31*VLOOKUP(Inputs!$B$11,'Selection Tables'!$B$7:$L$16,9,FALSE)/1000000</f>
        <v>4.3560178841696215</v>
      </c>
      <c r="X15" s="158">
        <f ca="1">Output_Summary!M31*VLOOKUP(Inputs!$B$11,'Selection Tables'!$B$7:$L$16,9,FALSE)/1000000</f>
        <v>4.3560178841696215</v>
      </c>
      <c r="Y15" s="154">
        <f ca="1">Output_Summary!N31*VLOOKUP(Inputs!$B$11,'Selection Tables'!$B$7:$L$16,10,FALSE)/1000000</f>
        <v>1.9208570311153725</v>
      </c>
      <c r="Z15" s="155">
        <f ca="1">Output_Summary!O31*VLOOKUP(Inputs!$B$11,'Selection Tables'!$B$7:$L$16,10,FALSE)/1000000</f>
        <v>1.9208570311153725</v>
      </c>
      <c r="AA15" s="155">
        <f ca="1">Output_Summary!P31*VLOOKUP(Inputs!$B$11,'Selection Tables'!$B$7:$L$16,10,FALSE)/1000000</f>
        <v>1.9208570311153725</v>
      </c>
      <c r="AB15" s="155">
        <f ca="1">Output_Summary!Q31*VLOOKUP(Inputs!$B$11,'Selection Tables'!$B$7:$L$16,10,FALSE)/1000000</f>
        <v>1.9208570311153725</v>
      </c>
      <c r="AC15" s="155">
        <f ca="1">Output_Summary!R31*VLOOKUP(Inputs!$B$11,'Selection Tables'!$B$7:$L$16,10,FALSE)/1000000</f>
        <v>1.9208570311153725</v>
      </c>
      <c r="AD15" s="155">
        <f ca="1">Output_Summary!S31*VLOOKUP(Inputs!$B$11,'Selection Tables'!$B$7:$L$16,10,FALSE)/1000000</f>
        <v>1.9208570311153725</v>
      </c>
      <c r="AE15" s="155">
        <f ca="1">Output_Summary!T31*VLOOKUP(Inputs!$B$11,'Selection Tables'!$B$7:$L$16,10,FALSE)/1000000</f>
        <v>1.9208570311153725</v>
      </c>
      <c r="AF15" s="155">
        <f ca="1">Output_Summary!U31*VLOOKUP(Inputs!$B$11,'Selection Tables'!$B$7:$L$16,10,FALSE)/1000000</f>
        <v>1.9208570311153725</v>
      </c>
      <c r="AG15" s="156">
        <f ca="1">Output_Summary!V31*VLOOKUP(Inputs!$B$11,'Selection Tables'!$B$7:$L$16,10,FALSE)/1000000</f>
        <v>1.9208570311153725</v>
      </c>
      <c r="AH15" s="157">
        <f ca="1">Output_Summary!W31*VLOOKUP(Inputs!$B$11,'Selection Tables'!$B$7:$L$16,10,FALSE)/1000000</f>
        <v>1.9208570311153725</v>
      </c>
      <c r="AI15" s="158">
        <f ca="1">Output_Summary!X31*VLOOKUP(Inputs!$B$11,'Selection Tables'!$B$7:$L$16,10,FALSE)/1000000</f>
        <v>1.9208570311153725</v>
      </c>
    </row>
    <row r="16" spans="1:38">
      <c r="B16" s="212" t="s">
        <v>51</v>
      </c>
      <c r="C16" s="154">
        <f t="shared" si="0"/>
        <v>0</v>
      </c>
      <c r="D16" s="155">
        <f t="shared" si="0"/>
        <v>0</v>
      </c>
      <c r="E16" s="155">
        <f t="shared" si="0"/>
        <v>0</v>
      </c>
      <c r="F16" s="155">
        <f t="shared" si="0"/>
        <v>3.477681571646273</v>
      </c>
      <c r="G16" s="155">
        <f t="shared" si="0"/>
        <v>11.960194335657986</v>
      </c>
      <c r="H16" s="155">
        <f t="shared" si="0"/>
        <v>13.271804300845403</v>
      </c>
      <c r="I16" s="155">
        <f t="shared" si="0"/>
        <v>24.970499283841754</v>
      </c>
      <c r="J16" s="155">
        <f t="shared" si="0"/>
        <v>27.680780821736732</v>
      </c>
      <c r="K16" s="156">
        <f t="shared" si="0"/>
        <v>27.680780821736732</v>
      </c>
      <c r="L16" s="157">
        <f t="shared" si="0"/>
        <v>28.200390581003312</v>
      </c>
      <c r="M16" s="158">
        <f t="shared" si="0"/>
        <v>28.200390581003312</v>
      </c>
      <c r="N16" s="154">
        <f>Output_Summary!C37*VLOOKUP(Inputs!$B$11,'Selection Tables'!$B$7:$L$16,9,FALSE)/1000000</f>
        <v>0</v>
      </c>
      <c r="O16" s="155">
        <f>Output_Summary!D37*VLOOKUP(Inputs!$B$11,'Selection Tables'!$B$7:$L$16,9,FALSE)/1000000</f>
        <v>0</v>
      </c>
      <c r="P16" s="155">
        <f>Output_Summary!E37*VLOOKUP(Inputs!$B$11,'Selection Tables'!$B$7:$L$16,9,FALSE)/1000000</f>
        <v>0</v>
      </c>
      <c r="Q16" s="155">
        <f>Output_Summary!F37*VLOOKUP(Inputs!$B$11,'Selection Tables'!$B$7:$L$16,9,FALSE)/1000000</f>
        <v>3.1998155508358614</v>
      </c>
      <c r="R16" s="155">
        <f>Output_Summary!G37*VLOOKUP(Inputs!$B$11,'Selection Tables'!$B$7:$L$16,9,FALSE)/1000000</f>
        <v>10.843239655935378</v>
      </c>
      <c r="S16" s="155">
        <f>Output_Summary!H37*VLOOKUP(Inputs!$B$11,'Selection Tables'!$B$7:$L$16,9,FALSE)/1000000</f>
        <v>11.15959543821015</v>
      </c>
      <c r="T16" s="155">
        <f>Output_Summary!I37*VLOOKUP(Inputs!$B$11,'Selection Tables'!$B$7:$L$16,9,FALSE)/1000000</f>
        <v>21.714626917499661</v>
      </c>
      <c r="U16" s="155">
        <f>Output_Summary!J37*VLOOKUP(Inputs!$B$11,'Selection Tables'!$B$7:$L$16,9,FALSE)/1000000</f>
        <v>23.923270591061208</v>
      </c>
      <c r="V16" s="156">
        <f>Output_Summary!K37*VLOOKUP(Inputs!$B$11,'Selection Tables'!$B$7:$L$16,9,FALSE)/1000000</f>
        <v>23.923270591061208</v>
      </c>
      <c r="W16" s="157">
        <f>Output_Summary!L37*VLOOKUP(Inputs!$B$11,'Selection Tables'!$B$7:$L$16,9,FALSE)/1000000</f>
        <v>24.442880350327787</v>
      </c>
      <c r="X16" s="158">
        <f>Output_Summary!M37*VLOOKUP(Inputs!$B$11,'Selection Tables'!$B$7:$L$16,9,FALSE)/1000000</f>
        <v>24.442880350327787</v>
      </c>
      <c r="Y16" s="154">
        <f>Output_Summary!N37*VLOOKUP(Inputs!$B$11,'Selection Tables'!$B$7:$L$16,10,FALSE)/1000000</f>
        <v>0</v>
      </c>
      <c r="Z16" s="155">
        <f>Output_Summary!O37*VLOOKUP(Inputs!$B$11,'Selection Tables'!$B$7:$L$16,10,FALSE)/1000000</f>
        <v>0</v>
      </c>
      <c r="AA16" s="155">
        <f>Output_Summary!P37*VLOOKUP(Inputs!$B$11,'Selection Tables'!$B$7:$L$16,10,FALSE)/1000000</f>
        <v>0</v>
      </c>
      <c r="AB16" s="155">
        <f>Output_Summary!Q37*VLOOKUP(Inputs!$B$11,'Selection Tables'!$B$7:$L$16,10,FALSE)/1000000</f>
        <v>0.27786602081041178</v>
      </c>
      <c r="AC16" s="155">
        <f>Output_Summary!R37*VLOOKUP(Inputs!$B$11,'Selection Tables'!$B$7:$L$16,10,FALSE)/1000000</f>
        <v>1.1169546797226089</v>
      </c>
      <c r="AD16" s="155">
        <f>Output_Summary!S37*VLOOKUP(Inputs!$B$11,'Selection Tables'!$B$7:$L$16,10,FALSE)/1000000</f>
        <v>2.1122088626352524</v>
      </c>
      <c r="AE16" s="155">
        <f>Output_Summary!T37*VLOOKUP(Inputs!$B$11,'Selection Tables'!$B$7:$L$16,10,FALSE)/1000000</f>
        <v>3.2558723663420914</v>
      </c>
      <c r="AF16" s="155">
        <f>Output_Summary!U37*VLOOKUP(Inputs!$B$11,'Selection Tables'!$B$7:$L$16,10,FALSE)/1000000</f>
        <v>3.7575102306755253</v>
      </c>
      <c r="AG16" s="156">
        <f>Output_Summary!V37*VLOOKUP(Inputs!$B$11,'Selection Tables'!$B$7:$L$16,10,FALSE)/1000000</f>
        <v>3.7575102306755253</v>
      </c>
      <c r="AH16" s="157">
        <f>Output_Summary!W37*VLOOKUP(Inputs!$B$11,'Selection Tables'!$B$7:$L$16,10,FALSE)/1000000</f>
        <v>3.7575102306755253</v>
      </c>
      <c r="AI16" s="158">
        <f>Output_Summary!X37*VLOOKUP(Inputs!$B$11,'Selection Tables'!$B$7:$L$16,10,FALSE)/1000000</f>
        <v>3.7575102306755253</v>
      </c>
    </row>
    <row r="17" spans="2:38">
      <c r="B17" s="212" t="s">
        <v>63</v>
      </c>
      <c r="C17" s="154">
        <f t="shared" si="0"/>
        <v>0</v>
      </c>
      <c r="D17" s="155">
        <f t="shared" si="0"/>
        <v>7.8128375321103753</v>
      </c>
      <c r="E17" s="155">
        <f t="shared" si="0"/>
        <v>7.8128375321103753</v>
      </c>
      <c r="F17" s="155">
        <f t="shared" si="0"/>
        <v>7.8128375321103753</v>
      </c>
      <c r="G17" s="155">
        <f t="shared" si="0"/>
        <v>7.8128375321103753</v>
      </c>
      <c r="H17" s="155">
        <f t="shared" si="0"/>
        <v>7.8128375321103753</v>
      </c>
      <c r="I17" s="155">
        <f t="shared" si="0"/>
        <v>7.8128375321103753</v>
      </c>
      <c r="J17" s="155">
        <f t="shared" si="0"/>
        <v>7.8128375321103753</v>
      </c>
      <c r="K17" s="156">
        <f t="shared" si="0"/>
        <v>7.8128375321103753</v>
      </c>
      <c r="L17" s="157">
        <f t="shared" si="0"/>
        <v>7.8128375321103753</v>
      </c>
      <c r="M17" s="158">
        <f t="shared" si="0"/>
        <v>7.8128375321103753</v>
      </c>
      <c r="N17" s="154">
        <f>Output_Summary!C43*VLOOKUP(Inputs!$B$11,'Selection Tables'!$B$7:$L$16,9,FALSE)/1000000</f>
        <v>0</v>
      </c>
      <c r="O17" s="155">
        <f>Output_Summary!D43*VLOOKUP(Inputs!$B$11,'Selection Tables'!$B$7:$L$16,9,FALSE)/1000000</f>
        <v>5.4391377722662746</v>
      </c>
      <c r="P17" s="155">
        <f>Output_Summary!E43*VLOOKUP(Inputs!$B$11,'Selection Tables'!$B$7:$L$16,9,FALSE)/1000000</f>
        <v>5.4391377722662746</v>
      </c>
      <c r="Q17" s="155">
        <f>Output_Summary!F43*VLOOKUP(Inputs!$B$11,'Selection Tables'!$B$7:$L$16,9,FALSE)/1000000</f>
        <v>5.4391377722662746</v>
      </c>
      <c r="R17" s="155">
        <f>Output_Summary!G43*VLOOKUP(Inputs!$B$11,'Selection Tables'!$B$7:$L$16,9,FALSE)/1000000</f>
        <v>5.4391377722662746</v>
      </c>
      <c r="S17" s="155">
        <f>Output_Summary!H43*VLOOKUP(Inputs!$B$11,'Selection Tables'!$B$7:$L$16,9,FALSE)/1000000</f>
        <v>5.4391377722662746</v>
      </c>
      <c r="T17" s="155">
        <f>Output_Summary!I43*VLOOKUP(Inputs!$B$11,'Selection Tables'!$B$7:$L$16,9,FALSE)/1000000</f>
        <v>5.4391377722662746</v>
      </c>
      <c r="U17" s="155">
        <f>Output_Summary!J43*VLOOKUP(Inputs!$B$11,'Selection Tables'!$B$7:$L$16,9,FALSE)/1000000</f>
        <v>5.4391377722662746</v>
      </c>
      <c r="V17" s="156">
        <f>Output_Summary!K43*VLOOKUP(Inputs!$B$11,'Selection Tables'!$B$7:$L$16,9,FALSE)/1000000</f>
        <v>5.4391377722662746</v>
      </c>
      <c r="W17" s="157">
        <f>Output_Summary!L43*VLOOKUP(Inputs!$B$11,'Selection Tables'!$B$7:$L$16,9,FALSE)/1000000</f>
        <v>5.4391377722662746</v>
      </c>
      <c r="X17" s="158">
        <f>Output_Summary!M43*VLOOKUP(Inputs!$B$11,'Selection Tables'!$B$7:$L$16,9,FALSE)/1000000</f>
        <v>5.4391377722662746</v>
      </c>
      <c r="Y17" s="154">
        <f>Output_Summary!N43*VLOOKUP(Inputs!$B$11,'Selection Tables'!$B$7:$L$16,10,FALSE)/1000000</f>
        <v>0</v>
      </c>
      <c r="Z17" s="155">
        <f>Output_Summary!O43*VLOOKUP(Inputs!$B$11,'Selection Tables'!$B$7:$L$16,10,FALSE)/1000000</f>
        <v>2.3736997598441012</v>
      </c>
      <c r="AA17" s="155">
        <f>Output_Summary!P43*VLOOKUP(Inputs!$B$11,'Selection Tables'!$B$7:$L$16,10,FALSE)/1000000</f>
        <v>2.3736997598441012</v>
      </c>
      <c r="AB17" s="155">
        <f>Output_Summary!Q43*VLOOKUP(Inputs!$B$11,'Selection Tables'!$B$7:$L$16,10,FALSE)/1000000</f>
        <v>2.3736997598441012</v>
      </c>
      <c r="AC17" s="155">
        <f>Output_Summary!R43*VLOOKUP(Inputs!$B$11,'Selection Tables'!$B$7:$L$16,10,FALSE)/1000000</f>
        <v>2.3736997598441012</v>
      </c>
      <c r="AD17" s="155">
        <f>Output_Summary!S43*VLOOKUP(Inputs!$B$11,'Selection Tables'!$B$7:$L$16,10,FALSE)/1000000</f>
        <v>2.3736997598441012</v>
      </c>
      <c r="AE17" s="155">
        <f>Output_Summary!T43*VLOOKUP(Inputs!$B$11,'Selection Tables'!$B$7:$L$16,10,FALSE)/1000000</f>
        <v>2.3736997598441012</v>
      </c>
      <c r="AF17" s="155">
        <f>Output_Summary!U43*VLOOKUP(Inputs!$B$11,'Selection Tables'!$B$7:$L$16,10,FALSE)/1000000</f>
        <v>2.3736997598441012</v>
      </c>
      <c r="AG17" s="156">
        <f>Output_Summary!V43*VLOOKUP(Inputs!$B$11,'Selection Tables'!$B$7:$L$16,10,FALSE)/1000000</f>
        <v>2.3736997598441012</v>
      </c>
      <c r="AH17" s="157">
        <f>Output_Summary!W43*VLOOKUP(Inputs!$B$11,'Selection Tables'!$B$7:$L$16,10,FALSE)/1000000</f>
        <v>2.3736997598441012</v>
      </c>
      <c r="AI17" s="158">
        <f>Output_Summary!X43*VLOOKUP(Inputs!$B$11,'Selection Tables'!$B$7:$L$16,10,FALSE)/1000000</f>
        <v>2.3736997598441012</v>
      </c>
    </row>
    <row r="18" spans="2:38">
      <c r="C18" s="147"/>
      <c r="D18" s="148"/>
      <c r="E18" s="148"/>
      <c r="F18" s="148"/>
      <c r="G18" s="148"/>
      <c r="H18" s="148"/>
      <c r="I18" s="148"/>
      <c r="J18" s="148"/>
      <c r="K18" s="149"/>
      <c r="L18" s="150"/>
      <c r="M18" s="151"/>
      <c r="N18" s="147"/>
      <c r="O18" s="148"/>
      <c r="P18" s="148"/>
      <c r="Q18" s="148"/>
      <c r="R18" s="148"/>
      <c r="S18" s="148"/>
      <c r="T18" s="148"/>
      <c r="U18" s="148"/>
      <c r="V18" s="149"/>
      <c r="W18" s="150"/>
      <c r="X18" s="151"/>
      <c r="Y18" s="147"/>
      <c r="Z18" s="148"/>
      <c r="AA18" s="148"/>
      <c r="AB18" s="148"/>
      <c r="AC18" s="148"/>
      <c r="AD18" s="148"/>
      <c r="AE18" s="148"/>
      <c r="AF18" s="148"/>
      <c r="AG18" s="149"/>
      <c r="AH18" s="150"/>
      <c r="AI18" s="151"/>
    </row>
    <row r="19" spans="2:38" ht="17.100000000000001" thickBot="1">
      <c r="B19" s="123" t="s">
        <v>53</v>
      </c>
      <c r="C19" s="159">
        <f t="shared" ref="C19:M19" ca="1" si="1">N19+Y19</f>
        <v>6.2768749152849939</v>
      </c>
      <c r="D19" s="160">
        <f t="shared" ca="1" si="1"/>
        <v>17.64407458220499</v>
      </c>
      <c r="E19" s="160">
        <f t="shared" ca="1" si="1"/>
        <v>32.044478642262064</v>
      </c>
      <c r="F19" s="160">
        <f t="shared" ca="1" si="1"/>
        <v>35.859630798577506</v>
      </c>
      <c r="G19" s="160">
        <f t="shared" ca="1" si="1"/>
        <v>48.021231368921491</v>
      </c>
      <c r="H19" s="160">
        <f t="shared" ca="1" si="1"/>
        <v>45.37887457602374</v>
      </c>
      <c r="I19" s="160">
        <f t="shared" ca="1" si="1"/>
        <v>57.395079784950376</v>
      </c>
      <c r="J19" s="160">
        <f t="shared" ca="1" si="1"/>
        <v>56.217324739231515</v>
      </c>
      <c r="K19" s="161">
        <f t="shared" ca="1" si="1"/>
        <v>64.568061805596187</v>
      </c>
      <c r="L19" s="162">
        <f t="shared" ca="1" si="1"/>
        <v>68.024777606482331</v>
      </c>
      <c r="M19" s="163">
        <f t="shared" ca="1" si="1"/>
        <v>62.016402901423177</v>
      </c>
      <c r="N19" s="159">
        <f ca="1">Output_Summary!C49*VLOOKUP(Inputs!$B$11,'Selection Tables'!$B$7:$L$16,9,FALSE)/1000000</f>
        <v>4.3560178841696215</v>
      </c>
      <c r="O19" s="160">
        <f ca="1">Output_Summary!D49*VLOOKUP(Inputs!$B$11,'Selection Tables'!$B$7:$L$16,9,FALSE)/1000000</f>
        <v>13.176861569055745</v>
      </c>
      <c r="P19" s="160">
        <f ca="1">Output_Summary!E49*VLOOKUP(Inputs!$B$11,'Selection Tables'!$B$7:$L$16,9,FALSE)/1000000</f>
        <v>26.877753517314769</v>
      </c>
      <c r="Q19" s="160">
        <f ca="1">Output_Summary!F49*VLOOKUP(Inputs!$B$11,'Selection Tables'!$B$7:$L$16,9,FALSE)/1000000</f>
        <v>30.398646726595842</v>
      </c>
      <c r="R19" s="160">
        <f ca="1">Output_Summary!G49*VLOOKUP(Inputs!$B$11,'Selection Tables'!$B$7:$L$16,9,FALSE)/1000000</f>
        <v>41.542443758211427</v>
      </c>
      <c r="S19" s="160">
        <f ca="1">Output_Summary!H49*VLOOKUP(Inputs!$B$11,'Selection Tables'!$B$7:$L$16,9,FALSE)/1000000</f>
        <v>38.096900145607812</v>
      </c>
      <c r="T19" s="160">
        <f ca="1">Output_Summary!I49*VLOOKUP(Inputs!$B$11,'Selection Tables'!$B$7:$L$16,9,FALSE)/1000000</f>
        <v>48.954018516334237</v>
      </c>
      <c r="U19" s="160">
        <f ca="1">Output_Summary!J49*VLOOKUP(Inputs!$B$11,'Selection Tables'!$B$7:$L$16,9,FALSE)/1000000</f>
        <v>47.463490354104934</v>
      </c>
      <c r="V19" s="161">
        <f ca="1">Output_Summary!K49*VLOOKUP(Inputs!$B$11,'Selection Tables'!$B$7:$L$16,9,FALSE)/1000000</f>
        <v>55.408583127712184</v>
      </c>
      <c r="W19" s="162">
        <f ca="1">Output_Summary!L49*VLOOKUP(Inputs!$B$11,'Selection Tables'!$B$7:$L$16,9,FALSE)/1000000</f>
        <v>58.722626456271882</v>
      </c>
      <c r="X19" s="163">
        <f ca="1">Output_Summary!M49*VLOOKUP(Inputs!$B$11,'Selection Tables'!$B$7:$L$16,9,FALSE)/1000000</f>
        <v>53.006113761534209</v>
      </c>
      <c r="Y19" s="159">
        <f ca="1">Output_Summary!N49*VLOOKUP(Inputs!$B$11,'Selection Tables'!$B$7:$L$16,10,FALSE)/1000000</f>
        <v>1.9208570311153725</v>
      </c>
      <c r="Z19" s="160">
        <f ca="1">Output_Summary!O49*VLOOKUP(Inputs!$B$11,'Selection Tables'!$B$7:$L$16,10,FALSE)/1000000</f>
        <v>4.4672130131492445</v>
      </c>
      <c r="AA19" s="160">
        <f ca="1">Output_Summary!P49*VLOOKUP(Inputs!$B$11,'Selection Tables'!$B$7:$L$16,10,FALSE)/1000000</f>
        <v>5.1667251249472956</v>
      </c>
      <c r="AB19" s="160">
        <f ca="1">Output_Summary!Q49*VLOOKUP(Inputs!$B$11,'Selection Tables'!$B$7:$L$16,10,FALSE)/1000000</f>
        <v>5.4609840719816614</v>
      </c>
      <c r="AC19" s="160">
        <f ca="1">Output_Summary!R49*VLOOKUP(Inputs!$B$11,'Selection Tables'!$B$7:$L$16,10,FALSE)/1000000</f>
        <v>6.4787876107100679</v>
      </c>
      <c r="AD19" s="160">
        <f ca="1">Output_Summary!S49*VLOOKUP(Inputs!$B$11,'Selection Tables'!$B$7:$L$16,10,FALSE)/1000000</f>
        <v>7.281974430415926</v>
      </c>
      <c r="AE19" s="160">
        <f ca="1">Output_Summary!T49*VLOOKUP(Inputs!$B$11,'Selection Tables'!$B$7:$L$16,10,FALSE)/1000000</f>
        <v>8.4410612686161368</v>
      </c>
      <c r="AF19" s="160">
        <f ca="1">Output_Summary!U49*VLOOKUP(Inputs!$B$11,'Selection Tables'!$B$7:$L$16,10,FALSE)/1000000</f>
        <v>8.7538343851265825</v>
      </c>
      <c r="AG19" s="161">
        <f ca="1">Output_Summary!V49*VLOOKUP(Inputs!$B$11,'Selection Tables'!$B$7:$L$16,10,FALSE)/1000000</f>
        <v>9.1594786778840103</v>
      </c>
      <c r="AH19" s="162">
        <f ca="1">Output_Summary!W49*VLOOKUP(Inputs!$B$11,'Selection Tables'!$B$7:$L$16,10,FALSE)/1000000</f>
        <v>9.3021511502104524</v>
      </c>
      <c r="AI19" s="163">
        <f ca="1">Output_Summary!X49*VLOOKUP(Inputs!$B$11,'Selection Tables'!$B$7:$L$16,10,FALSE)/1000000</f>
        <v>9.01028913988897</v>
      </c>
    </row>
    <row r="23" spans="2:38">
      <c r="B23" s="108" t="s">
        <v>64</v>
      </c>
      <c r="C23" s="108"/>
      <c r="D23" s="108"/>
      <c r="E23" s="108"/>
      <c r="F23" s="108"/>
      <c r="G23" s="108"/>
      <c r="H23" s="108"/>
      <c r="I23" s="108"/>
      <c r="J23" s="108"/>
    </row>
    <row r="25" spans="2:38">
      <c r="B25" s="193" t="s">
        <v>65</v>
      </c>
      <c r="C25" s="193"/>
      <c r="E25" s="249" t="s">
        <v>66</v>
      </c>
    </row>
    <row r="26" spans="2:38">
      <c r="B26" s="165">
        <f>E26*0.25</f>
        <v>3.7248903437912775E-2</v>
      </c>
      <c r="C26" t="s">
        <v>67</v>
      </c>
      <c r="E26" s="164">
        <f>'Selection Tables'!J7</f>
        <v>0.1489956137516511</v>
      </c>
    </row>
    <row r="27" spans="2:38">
      <c r="B27" s="165">
        <f>E27*0.25</f>
        <v>3.6663174360882813</v>
      </c>
      <c r="C27" t="s">
        <v>68</v>
      </c>
      <c r="E27" s="166">
        <f>'Selection Tables'!K7</f>
        <v>14.665269744353125</v>
      </c>
    </row>
    <row r="29" spans="2:38" ht="21" thickBot="1">
      <c r="B29" s="122" t="s">
        <v>69</v>
      </c>
      <c r="C29" s="3"/>
      <c r="D29" s="3"/>
      <c r="E29" s="3"/>
      <c r="F29" s="3"/>
      <c r="G29" s="3"/>
      <c r="H29" s="3"/>
      <c r="I29" s="3"/>
      <c r="J29" s="3"/>
    </row>
    <row r="30" spans="2:38" ht="18" thickTop="1" thickBot="1">
      <c r="B30" s="123"/>
    </row>
    <row r="31" spans="2:38">
      <c r="B31" s="123" t="s">
        <v>39</v>
      </c>
      <c r="C31" s="308" t="s">
        <v>70</v>
      </c>
      <c r="D31" s="309"/>
      <c r="E31" s="309"/>
      <c r="F31" s="309"/>
      <c r="G31" s="309"/>
      <c r="H31" s="309"/>
      <c r="I31" s="309"/>
      <c r="J31" s="309"/>
      <c r="K31" s="309"/>
      <c r="L31" s="309"/>
      <c r="M31" s="310"/>
      <c r="N31" s="308" t="s">
        <v>71</v>
      </c>
      <c r="O31" s="309"/>
      <c r="P31" s="309"/>
      <c r="Q31" s="309"/>
      <c r="R31" s="309"/>
      <c r="S31" s="309"/>
      <c r="T31" s="309"/>
      <c r="U31" s="309"/>
      <c r="V31" s="309"/>
      <c r="W31" s="309"/>
      <c r="X31" s="310"/>
      <c r="Y31" s="308" t="s">
        <v>72</v>
      </c>
      <c r="Z31" s="309"/>
      <c r="AA31" s="309"/>
      <c r="AB31" s="309"/>
      <c r="AC31" s="309"/>
      <c r="AD31" s="309"/>
      <c r="AE31" s="309"/>
      <c r="AF31" s="309"/>
      <c r="AG31" s="309"/>
      <c r="AH31" s="309"/>
      <c r="AI31" s="310"/>
      <c r="AJ31" s="106"/>
      <c r="AK31" s="106"/>
      <c r="AL31" s="106"/>
    </row>
    <row r="32" spans="2:38">
      <c r="B32" s="124" t="s">
        <v>44</v>
      </c>
      <c r="C32" s="139">
        <v>2022</v>
      </c>
      <c r="D32" s="140">
        <v>2023</v>
      </c>
      <c r="E32" s="140">
        <v>2024</v>
      </c>
      <c r="F32" s="140">
        <v>2025</v>
      </c>
      <c r="G32" s="140">
        <v>2026</v>
      </c>
      <c r="H32" s="140">
        <v>2027</v>
      </c>
      <c r="I32" s="140">
        <v>2028</v>
      </c>
      <c r="J32" s="140">
        <v>2029</v>
      </c>
      <c r="K32" s="141">
        <v>2030</v>
      </c>
      <c r="L32" s="142">
        <v>2040</v>
      </c>
      <c r="M32" s="143">
        <v>2050</v>
      </c>
      <c r="N32" s="139">
        <v>2022</v>
      </c>
      <c r="O32" s="140">
        <v>2023</v>
      </c>
      <c r="P32" s="140">
        <v>2024</v>
      </c>
      <c r="Q32" s="140">
        <v>2025</v>
      </c>
      <c r="R32" s="140">
        <v>2026</v>
      </c>
      <c r="S32" s="140">
        <v>2027</v>
      </c>
      <c r="T32" s="140">
        <v>2028</v>
      </c>
      <c r="U32" s="140">
        <v>2029</v>
      </c>
      <c r="V32" s="141">
        <v>2030</v>
      </c>
      <c r="W32" s="142">
        <v>2040</v>
      </c>
      <c r="X32" s="143">
        <v>2050</v>
      </c>
      <c r="Y32" s="139">
        <v>2022</v>
      </c>
      <c r="Z32" s="140">
        <v>2023</v>
      </c>
      <c r="AA32" s="140">
        <v>2024</v>
      </c>
      <c r="AB32" s="140">
        <v>2025</v>
      </c>
      <c r="AC32" s="140">
        <v>2026</v>
      </c>
      <c r="AD32" s="140">
        <v>2027</v>
      </c>
      <c r="AE32" s="140">
        <v>2028</v>
      </c>
      <c r="AF32" s="140">
        <v>2029</v>
      </c>
      <c r="AG32" s="141">
        <v>2030</v>
      </c>
      <c r="AH32" s="142">
        <v>2040</v>
      </c>
      <c r="AI32" s="143">
        <v>2050</v>
      </c>
    </row>
    <row r="33" spans="2:35">
      <c r="B33" s="212" t="s">
        <v>45</v>
      </c>
      <c r="C33" s="154">
        <f t="shared" ref="C33:M37" si="2">N33+Y33</f>
        <v>0</v>
      </c>
      <c r="D33" s="155">
        <f t="shared" si="2"/>
        <v>0</v>
      </c>
      <c r="E33" s="155">
        <f t="shared" ca="1" si="2"/>
        <v>3.5876607475424351</v>
      </c>
      <c r="F33" s="155">
        <f t="shared" ca="1" si="2"/>
        <v>3.6594139624932871</v>
      </c>
      <c r="G33" s="155">
        <f t="shared" ca="1" si="2"/>
        <v>3.7326022417431521</v>
      </c>
      <c r="H33" s="155">
        <f t="shared" ca="1" si="2"/>
        <v>2.7194673475557254</v>
      </c>
      <c r="I33" s="155">
        <f t="shared" ca="1" si="2"/>
        <v>2.7738566945068395</v>
      </c>
      <c r="J33" s="155">
        <f t="shared" ca="1" si="2"/>
        <v>2.829333828396976</v>
      </c>
      <c r="K33" s="156">
        <f t="shared" ca="1" si="2"/>
        <v>4.9060648584403568</v>
      </c>
      <c r="L33" s="157">
        <f t="shared" ca="1" si="2"/>
        <v>5.0306270187039779</v>
      </c>
      <c r="M33" s="158">
        <f t="shared" ca="1" si="2"/>
        <v>4.9315749682561263</v>
      </c>
      <c r="N33" s="154">
        <f>Output_Summary!C19*$B$26/1000000</f>
        <v>0</v>
      </c>
      <c r="O33" s="155">
        <f>Output_Summary!D19*$B$26/1000000</f>
        <v>0</v>
      </c>
      <c r="P33" s="155">
        <f ca="1">Output_Summary!E19*$B$26/1000000</f>
        <v>3.4133870163705864</v>
      </c>
      <c r="Q33" s="155">
        <f ca="1">Output_Summary!F19*$B$26/1000000</f>
        <v>3.4816547566980014</v>
      </c>
      <c r="R33" s="155">
        <f ca="1">Output_Summary!G19*$B$26/1000000</f>
        <v>3.5512878518319608</v>
      </c>
      <c r="S33" s="155">
        <f ca="1">Output_Summary!H19*$B$26/1000000</f>
        <v>2.5873668634775719</v>
      </c>
      <c r="T33" s="155">
        <f ca="1">Output_Summary!I19*$B$26/1000000</f>
        <v>2.6391142007471227</v>
      </c>
      <c r="U33" s="155">
        <f ca="1">Output_Summary!J19*$B$26/1000000</f>
        <v>2.691896484762065</v>
      </c>
      <c r="V33" s="156">
        <f ca="1">Output_Summary!K19*$B$26/1000000</f>
        <v>4.6677485045774212</v>
      </c>
      <c r="W33" s="157">
        <f ca="1">Output_Summary!L19*$B$26/1000000</f>
        <v>4.7862599499157703</v>
      </c>
      <c r="X33" s="158">
        <f ca="1">Output_Summary!M19*$B$26/1000000</f>
        <v>4.6920194386926335</v>
      </c>
      <c r="Y33" s="154">
        <f>Output_Summary!N19*$B$27/1000000</f>
        <v>0</v>
      </c>
      <c r="Z33" s="155">
        <f>Output_Summary!O19*$B$27/1000000</f>
        <v>0</v>
      </c>
      <c r="AA33" s="155">
        <f>Output_Summary!P19*$B$27/1000000</f>
        <v>0.17427373117184858</v>
      </c>
      <c r="AB33" s="155">
        <f>Output_Summary!Q19*$B$27/1000000</f>
        <v>0.17775920579528551</v>
      </c>
      <c r="AC33" s="155">
        <f>Output_Summary!R19*$B$27/1000000</f>
        <v>0.18131438991119131</v>
      </c>
      <c r="AD33" s="155">
        <f>Output_Summary!S19*$B$27/1000000</f>
        <v>0.13210048407815353</v>
      </c>
      <c r="AE33" s="155">
        <f>Output_Summary!T19*$B$27/1000000</f>
        <v>0.13474249375971664</v>
      </c>
      <c r="AF33" s="155">
        <f>Output_Summary!U19*$B$27/1000000</f>
        <v>0.13743734363491106</v>
      </c>
      <c r="AG33" s="156">
        <f>Output_Summary!V19*$B$27/1000000</f>
        <v>0.23831635386293556</v>
      </c>
      <c r="AH33" s="157">
        <f>Output_Summary!W19*$B$27/1000000</f>
        <v>0.24436706878820744</v>
      </c>
      <c r="AI33" s="158">
        <f>Output_Summary!X19*$B$27/1000000</f>
        <v>0.23955552956349288</v>
      </c>
    </row>
    <row r="34" spans="2:35">
      <c r="B34" s="212" t="s">
        <v>50</v>
      </c>
      <c r="C34" s="154">
        <f t="shared" si="2"/>
        <v>0</v>
      </c>
      <c r="D34" s="155">
        <f t="shared" ca="1" si="2"/>
        <v>0.88859053370240515</v>
      </c>
      <c r="E34" s="155">
        <f t="shared" ca="1" si="2"/>
        <v>0.90103080117423884</v>
      </c>
      <c r="F34" s="155">
        <f t="shared" ca="1" si="2"/>
        <v>0.91364523239067852</v>
      </c>
      <c r="G34" s="155">
        <f t="shared" ca="1" si="2"/>
        <v>1.7602289047238813</v>
      </c>
      <c r="H34" s="155">
        <f t="shared" ca="1" si="2"/>
        <v>1.7848721093900155</v>
      </c>
      <c r="I34" s="155">
        <f t="shared" ca="1" si="2"/>
        <v>1.8098603189214761</v>
      </c>
      <c r="J34" s="155">
        <f t="shared" ca="1" si="2"/>
        <v>0.78237403912787673</v>
      </c>
      <c r="K34" s="156">
        <f t="shared" ca="1" si="2"/>
        <v>0.79332727567566719</v>
      </c>
      <c r="L34" s="157">
        <f t="shared" ca="1" si="2"/>
        <v>1.4030416258169367</v>
      </c>
      <c r="M34" s="158">
        <f t="shared" ca="1" si="2"/>
        <v>0</v>
      </c>
      <c r="N34" s="154">
        <f>Output_Summary!C25*$B$26/1000000</f>
        <v>0</v>
      </c>
      <c r="O34" s="155">
        <f ca="1">Output_Summary!D25*$B$26/1000000</f>
        <v>0.84542647815496219</v>
      </c>
      <c r="P34" s="155">
        <f ca="1">Output_Summary!E25*$B$26/1000000</f>
        <v>0.85726244884913172</v>
      </c>
      <c r="Q34" s="155">
        <f ca="1">Output_Summary!F25*$B$26/1000000</f>
        <v>0.86926412313301993</v>
      </c>
      <c r="R34" s="155">
        <f ca="1">Output_Summary!G25*$B$26/1000000</f>
        <v>1.6747242596280763</v>
      </c>
      <c r="S34" s="155">
        <f ca="1">Output_Summary!H25*$B$26/1000000</f>
        <v>1.6981703992628692</v>
      </c>
      <c r="T34" s="155">
        <f ca="1">Output_Summary!I25*$B$26/1000000</f>
        <v>1.7219447848525498</v>
      </c>
      <c r="U34" s="155">
        <f ca="1">Output_Summary!J25*$B$26/1000000</f>
        <v>0.74436954188989135</v>
      </c>
      <c r="V34" s="156">
        <f ca="1">Output_Summary!K25*$B$26/1000000</f>
        <v>0.75479071547635013</v>
      </c>
      <c r="W34" s="157">
        <f ca="1">Output_Summary!L25*$B$26/1000000</f>
        <v>1.3348876624612802</v>
      </c>
      <c r="X34" s="158">
        <f ca="1">Output_Summary!M25*$B$26/1000000</f>
        <v>0</v>
      </c>
      <c r="Y34" s="154">
        <f>Output_Summary!N25*$B$27/1000000</f>
        <v>0</v>
      </c>
      <c r="Z34" s="155">
        <f>Output_Summary!O25*$B$27/1000000</f>
        <v>4.3164055547442945E-2</v>
      </c>
      <c r="AA34" s="155">
        <f>Output_Summary!P25*$B$27/1000000</f>
        <v>4.3768352325107167E-2</v>
      </c>
      <c r="AB34" s="155">
        <f>Output_Summary!Q25*$B$27/1000000</f>
        <v>4.4381109257658619E-2</v>
      </c>
      <c r="AC34" s="155">
        <f>Output_Summary!R25*$B$27/1000000</f>
        <v>8.5504645095805104E-2</v>
      </c>
      <c r="AD34" s="155">
        <f>Output_Summary!S25*$B$27/1000000</f>
        <v>8.6701710127146406E-2</v>
      </c>
      <c r="AE34" s="155">
        <f>Output_Summary!T25*$B$27/1000000</f>
        <v>8.7915534068926368E-2</v>
      </c>
      <c r="AF34" s="155">
        <f>Output_Summary!U25*$B$27/1000000</f>
        <v>3.8004497237985338E-2</v>
      </c>
      <c r="AG34" s="156">
        <f>Output_Summary!V25*$B$27/1000000</f>
        <v>3.8536560199317088E-2</v>
      </c>
      <c r="AH34" s="157">
        <f>Output_Summary!W25*$B$27/1000000</f>
        <v>6.8153963355656405E-2</v>
      </c>
      <c r="AI34" s="158">
        <f>Output_Summary!X25*$B$27/1000000</f>
        <v>0</v>
      </c>
    </row>
    <row r="35" spans="2:35">
      <c r="B35" s="212" t="s">
        <v>26</v>
      </c>
      <c r="C35" s="154">
        <f t="shared" ca="1" si="2"/>
        <v>1.5692187288212485</v>
      </c>
      <c r="D35" s="155">
        <f ca="1">O35+Z35</f>
        <v>1.5692187288212485</v>
      </c>
      <c r="E35" s="155">
        <f t="shared" ca="1" si="2"/>
        <v>1.5692187288212485</v>
      </c>
      <c r="F35" s="155">
        <f t="shared" ca="1" si="2"/>
        <v>1.5692187288212485</v>
      </c>
      <c r="G35" s="155">
        <f t="shared" ca="1" si="2"/>
        <v>1.5692187288212485</v>
      </c>
      <c r="H35" s="155">
        <f t="shared" ca="1" si="2"/>
        <v>1.5692187288212485</v>
      </c>
      <c r="I35" s="155">
        <f t="shared" ca="1" si="2"/>
        <v>1.5692187288212485</v>
      </c>
      <c r="J35" s="155">
        <f t="shared" ca="1" si="2"/>
        <v>1.5692187288212485</v>
      </c>
      <c r="K35" s="156">
        <f t="shared" ca="1" si="2"/>
        <v>1.5692187288212485</v>
      </c>
      <c r="L35" s="157">
        <f t="shared" ca="1" si="2"/>
        <v>1.5692187288212485</v>
      </c>
      <c r="M35" s="158">
        <f t="shared" ca="1" si="2"/>
        <v>1.5692187288212485</v>
      </c>
      <c r="N35" s="154">
        <f ca="1">Output_Summary!C31*$B$26/1000000</f>
        <v>1.0890044710424054</v>
      </c>
      <c r="O35" s="155">
        <f ca="1">Output_Summary!D31*$B$26/1000000</f>
        <v>1.0890044710424054</v>
      </c>
      <c r="P35" s="155">
        <f ca="1">Output_Summary!E31*$B$26/1000000</f>
        <v>1.0890044710424054</v>
      </c>
      <c r="Q35" s="155">
        <f ca="1">Output_Summary!F31*$B$26/1000000</f>
        <v>1.0890044710424054</v>
      </c>
      <c r="R35" s="155">
        <f ca="1">Output_Summary!G31*$B$26/1000000</f>
        <v>1.0890044710424054</v>
      </c>
      <c r="S35" s="155">
        <f ca="1">Output_Summary!H31*$B$26/1000000</f>
        <v>1.0890044710424054</v>
      </c>
      <c r="T35" s="155">
        <f ca="1">Output_Summary!I31*$B$26/1000000</f>
        <v>1.0890044710424054</v>
      </c>
      <c r="U35" s="155">
        <f ca="1">Output_Summary!J31*$B$26/1000000</f>
        <v>1.0890044710424054</v>
      </c>
      <c r="V35" s="156">
        <f ca="1">Output_Summary!K31*$B$26/1000000</f>
        <v>1.0890044710424054</v>
      </c>
      <c r="W35" s="157">
        <f ca="1">Output_Summary!L31*$B$26/1000000</f>
        <v>1.0890044710424054</v>
      </c>
      <c r="X35" s="158">
        <f ca="1">Output_Summary!M31*$B$26/1000000</f>
        <v>1.0890044710424054</v>
      </c>
      <c r="Y35" s="154">
        <f ca="1">Output_Summary!N31*$B$27/1000000</f>
        <v>0.48021425777884313</v>
      </c>
      <c r="Z35" s="155">
        <f ca="1">Output_Summary!O31*$B$27/1000000</f>
        <v>0.48021425777884313</v>
      </c>
      <c r="AA35" s="155">
        <f ca="1">Output_Summary!P31*$B$27/1000000</f>
        <v>0.48021425777884313</v>
      </c>
      <c r="AB35" s="155">
        <f ca="1">Output_Summary!Q31*$B$27/1000000</f>
        <v>0.48021425777884313</v>
      </c>
      <c r="AC35" s="155">
        <f ca="1">Output_Summary!R31*$B$27/1000000</f>
        <v>0.48021425777884313</v>
      </c>
      <c r="AD35" s="155">
        <f ca="1">Output_Summary!S31*$B$27/1000000</f>
        <v>0.48021425777884313</v>
      </c>
      <c r="AE35" s="155">
        <f ca="1">Output_Summary!T31*$B$27/1000000</f>
        <v>0.48021425777884313</v>
      </c>
      <c r="AF35" s="155">
        <f ca="1">Output_Summary!U31*$B$27/1000000</f>
        <v>0.48021425777884313</v>
      </c>
      <c r="AG35" s="156">
        <f ca="1">Output_Summary!V31*$B$27/1000000</f>
        <v>0.48021425777884313</v>
      </c>
      <c r="AH35" s="157">
        <f ca="1">Output_Summary!W31*$B$27/1000000</f>
        <v>0.48021425777884313</v>
      </c>
      <c r="AI35" s="158">
        <f ca="1">Output_Summary!X31*$B$27/1000000</f>
        <v>0.48021425777884313</v>
      </c>
    </row>
    <row r="36" spans="2:35">
      <c r="B36" s="212" t="s">
        <v>51</v>
      </c>
      <c r="C36" s="154">
        <f t="shared" si="2"/>
        <v>0</v>
      </c>
      <c r="D36" s="155">
        <f t="shared" si="2"/>
        <v>0</v>
      </c>
      <c r="E36" s="155">
        <f t="shared" si="2"/>
        <v>0</v>
      </c>
      <c r="F36" s="155">
        <f t="shared" si="2"/>
        <v>0.86942039291156825</v>
      </c>
      <c r="G36" s="155">
        <f t="shared" si="2"/>
        <v>2.9900485839144966</v>
      </c>
      <c r="H36" s="155">
        <f t="shared" si="2"/>
        <v>3.3179510752113508</v>
      </c>
      <c r="I36" s="155">
        <f t="shared" si="2"/>
        <v>6.2426248209604385</v>
      </c>
      <c r="J36" s="155">
        <f t="shared" si="2"/>
        <v>6.9201952054341831</v>
      </c>
      <c r="K36" s="156">
        <f t="shared" si="2"/>
        <v>6.9201952054341831</v>
      </c>
      <c r="L36" s="157">
        <f t="shared" si="2"/>
        <v>7.0500976452508279</v>
      </c>
      <c r="M36" s="158">
        <f t="shared" si="2"/>
        <v>7.0500976452508279</v>
      </c>
      <c r="N36" s="154">
        <f>Output_Summary!C37*$B$26/1000000</f>
        <v>0</v>
      </c>
      <c r="O36" s="155">
        <f>Output_Summary!D37*$B$26/1000000</f>
        <v>0</v>
      </c>
      <c r="P36" s="155">
        <f>Output_Summary!E37*$B$26/1000000</f>
        <v>0</v>
      </c>
      <c r="Q36" s="155">
        <f>Output_Summary!F37*$B$26/1000000</f>
        <v>0.79995388770896536</v>
      </c>
      <c r="R36" s="155">
        <f>Output_Summary!G37*$B$26/1000000</f>
        <v>2.7108099139838444</v>
      </c>
      <c r="S36" s="155">
        <f>Output_Summary!H37*$B$26/1000000</f>
        <v>2.7898988595525376</v>
      </c>
      <c r="T36" s="155">
        <f>Output_Summary!I37*$B$26/1000000</f>
        <v>5.4286567293749153</v>
      </c>
      <c r="U36" s="155">
        <f>Output_Summary!J37*$B$26/1000000</f>
        <v>5.9808176477653019</v>
      </c>
      <c r="V36" s="156">
        <f>Output_Summary!K37*$B$26/1000000</f>
        <v>5.9808176477653019</v>
      </c>
      <c r="W36" s="157">
        <f>Output_Summary!L37*$B$26/1000000</f>
        <v>6.1107200875819467</v>
      </c>
      <c r="X36" s="158">
        <f>Output_Summary!M37*$B$26/1000000</f>
        <v>6.1107200875819467</v>
      </c>
      <c r="Y36" s="154">
        <f>Output_Summary!N37*$B$27/1000000</f>
        <v>0</v>
      </c>
      <c r="Z36" s="155">
        <f>Output_Summary!O37*$B$27/1000000</f>
        <v>0</v>
      </c>
      <c r="AA36" s="155">
        <f>Output_Summary!P37*$B$27/1000000</f>
        <v>0</v>
      </c>
      <c r="AB36" s="155">
        <f>Output_Summary!Q37*$B$27/1000000</f>
        <v>6.9466505202602946E-2</v>
      </c>
      <c r="AC36" s="155">
        <f>Output_Summary!R37*$B$27/1000000</f>
        <v>0.27923866993065222</v>
      </c>
      <c r="AD36" s="155">
        <f>Output_Summary!S37*$B$27/1000000</f>
        <v>0.52805221565881311</v>
      </c>
      <c r="AE36" s="155">
        <f>Output_Summary!T37*$B$27/1000000</f>
        <v>0.81396809158552286</v>
      </c>
      <c r="AF36" s="155">
        <f>Output_Summary!U37*$B$27/1000000</f>
        <v>0.93937755766888131</v>
      </c>
      <c r="AG36" s="156">
        <f>Output_Summary!V37*$B$27/1000000</f>
        <v>0.93937755766888131</v>
      </c>
      <c r="AH36" s="157">
        <f>Output_Summary!W37*$B$27/1000000</f>
        <v>0.93937755766888131</v>
      </c>
      <c r="AI36" s="158">
        <f>Output_Summary!X37*$B$27/1000000</f>
        <v>0.93937755766888131</v>
      </c>
    </row>
    <row r="37" spans="2:35">
      <c r="B37" s="212" t="s">
        <v>63</v>
      </c>
      <c r="C37" s="154">
        <f t="shared" si="2"/>
        <v>0</v>
      </c>
      <c r="D37" s="155">
        <f t="shared" si="2"/>
        <v>1.9532093830275938</v>
      </c>
      <c r="E37" s="155">
        <f t="shared" si="2"/>
        <v>1.9532093830275938</v>
      </c>
      <c r="F37" s="155">
        <f t="shared" si="2"/>
        <v>1.9532093830275938</v>
      </c>
      <c r="G37" s="155">
        <f t="shared" si="2"/>
        <v>1.9532093830275938</v>
      </c>
      <c r="H37" s="155">
        <f t="shared" si="2"/>
        <v>1.9532093830275938</v>
      </c>
      <c r="I37" s="155">
        <f t="shared" si="2"/>
        <v>1.9532093830275938</v>
      </c>
      <c r="J37" s="155">
        <f t="shared" si="2"/>
        <v>1.9532093830275938</v>
      </c>
      <c r="K37" s="156">
        <f t="shared" si="2"/>
        <v>1.9532093830275938</v>
      </c>
      <c r="L37" s="157">
        <f t="shared" si="2"/>
        <v>1.9532093830275938</v>
      </c>
      <c r="M37" s="158">
        <f t="shared" si="2"/>
        <v>1.9532093830275938</v>
      </c>
      <c r="N37" s="154">
        <f>Output_Summary!C43*$B$26/1000000</f>
        <v>0</v>
      </c>
      <c r="O37" s="155">
        <f>Output_Summary!D43*$B$26/1000000</f>
        <v>1.3597844430665686</v>
      </c>
      <c r="P37" s="155">
        <f>Output_Summary!E43*$B$26/1000000</f>
        <v>1.3597844430665686</v>
      </c>
      <c r="Q37" s="155">
        <f>Output_Summary!F43*$B$26/1000000</f>
        <v>1.3597844430665686</v>
      </c>
      <c r="R37" s="155">
        <f>Output_Summary!G43*$B$26/1000000</f>
        <v>1.3597844430665686</v>
      </c>
      <c r="S37" s="155">
        <f>Output_Summary!H43*$B$26/1000000</f>
        <v>1.3597844430665686</v>
      </c>
      <c r="T37" s="155">
        <f>Output_Summary!I43*$B$26/1000000</f>
        <v>1.3597844430665686</v>
      </c>
      <c r="U37" s="155">
        <f>Output_Summary!J43*$B$26/1000000</f>
        <v>1.3597844430665686</v>
      </c>
      <c r="V37" s="156">
        <f>Output_Summary!K43*$B$26/1000000</f>
        <v>1.3597844430665686</v>
      </c>
      <c r="W37" s="157">
        <f>Output_Summary!L43*$B$26/1000000</f>
        <v>1.3597844430665686</v>
      </c>
      <c r="X37" s="158">
        <f>Output_Summary!M43*$B$26/1000000</f>
        <v>1.3597844430665686</v>
      </c>
      <c r="Y37" s="154">
        <f>Output_Summary!N43*$B$27/1000000</f>
        <v>0</v>
      </c>
      <c r="Z37" s="155">
        <f>Output_Summary!O43*$B$27/1000000</f>
        <v>0.5934249399610253</v>
      </c>
      <c r="AA37" s="155">
        <f>Output_Summary!P43*$B$27/1000000</f>
        <v>0.5934249399610253</v>
      </c>
      <c r="AB37" s="155">
        <f>Output_Summary!Q43*$B$27/1000000</f>
        <v>0.5934249399610253</v>
      </c>
      <c r="AC37" s="155">
        <f>Output_Summary!R43*$B$27/1000000</f>
        <v>0.5934249399610253</v>
      </c>
      <c r="AD37" s="155">
        <f>Output_Summary!S43*$B$27/1000000</f>
        <v>0.5934249399610253</v>
      </c>
      <c r="AE37" s="155">
        <f>Output_Summary!T43*$B$27/1000000</f>
        <v>0.5934249399610253</v>
      </c>
      <c r="AF37" s="155">
        <f>Output_Summary!U43*$B$27/1000000</f>
        <v>0.5934249399610253</v>
      </c>
      <c r="AG37" s="156">
        <f>Output_Summary!V43*$B$27/1000000</f>
        <v>0.5934249399610253</v>
      </c>
      <c r="AH37" s="157">
        <f>Output_Summary!W43*$B$27/1000000</f>
        <v>0.5934249399610253</v>
      </c>
      <c r="AI37" s="158">
        <f>Output_Summary!X43*$B$27/1000000</f>
        <v>0.5934249399610253</v>
      </c>
    </row>
    <row r="38" spans="2:35">
      <c r="C38" s="147"/>
      <c r="D38" s="148"/>
      <c r="E38" s="148"/>
      <c r="F38" s="148"/>
      <c r="G38" s="148"/>
      <c r="H38" s="148"/>
      <c r="I38" s="148"/>
      <c r="J38" s="148"/>
      <c r="K38" s="149"/>
      <c r="L38" s="150"/>
      <c r="M38" s="151"/>
      <c r="N38" s="147"/>
      <c r="O38" s="148"/>
      <c r="P38" s="148"/>
      <c r="Q38" s="148"/>
      <c r="R38" s="148"/>
      <c r="S38" s="148"/>
      <c r="T38" s="148"/>
      <c r="U38" s="148"/>
      <c r="V38" s="149"/>
      <c r="W38" s="150"/>
      <c r="X38" s="151"/>
      <c r="Y38" s="147"/>
      <c r="Z38" s="148"/>
      <c r="AA38" s="148"/>
      <c r="AB38" s="148"/>
      <c r="AC38" s="148"/>
      <c r="AD38" s="148"/>
      <c r="AE38" s="148"/>
      <c r="AF38" s="148"/>
      <c r="AG38" s="149"/>
      <c r="AH38" s="150"/>
      <c r="AI38" s="151"/>
    </row>
    <row r="39" spans="2:35" ht="17.100000000000001" thickBot="1">
      <c r="B39" s="123" t="s">
        <v>53</v>
      </c>
      <c r="C39" s="159">
        <f ca="1">N39+Y39</f>
        <v>1.5692187288212485</v>
      </c>
      <c r="D39" s="160">
        <f t="shared" ref="D39:M39" ca="1" si="3">O39+Z39</f>
        <v>4.4110186455512475</v>
      </c>
      <c r="E39" s="160">
        <f t="shared" ca="1" si="3"/>
        <v>8.0111196605655159</v>
      </c>
      <c r="F39" s="160">
        <f t="shared" ca="1" si="3"/>
        <v>8.9649076996443764</v>
      </c>
      <c r="G39" s="160">
        <f t="shared" ca="1" si="3"/>
        <v>12.005307842230373</v>
      </c>
      <c r="H39" s="160">
        <f t="shared" ca="1" si="3"/>
        <v>11.344718644005935</v>
      </c>
      <c r="I39" s="160">
        <f t="shared" ca="1" si="3"/>
        <v>14.348769946237594</v>
      </c>
      <c r="J39" s="160">
        <f t="shared" ca="1" si="3"/>
        <v>14.054331184807879</v>
      </c>
      <c r="K39" s="161">
        <f t="shared" ca="1" si="3"/>
        <v>16.142015451399047</v>
      </c>
      <c r="L39" s="162">
        <f t="shared" ca="1" si="3"/>
        <v>17.006194401620583</v>
      </c>
      <c r="M39" s="163">
        <f t="shared" ca="1" si="3"/>
        <v>15.504100725355794</v>
      </c>
      <c r="N39" s="159">
        <f ca="1">Output_Summary!C49*$B$26/1000000</f>
        <v>1.0890044710424054</v>
      </c>
      <c r="O39" s="160">
        <f ca="1">Output_Summary!D49*$B$26/1000000</f>
        <v>3.2942153922639363</v>
      </c>
      <c r="P39" s="160">
        <f ca="1">Output_Summary!E49*$B$26/1000000</f>
        <v>6.7194383793286923</v>
      </c>
      <c r="Q39" s="160">
        <f ca="1">Output_Summary!F49*$B$26/1000000</f>
        <v>7.5996616816489606</v>
      </c>
      <c r="R39" s="160">
        <f ca="1">Output_Summary!G49*$B$26/1000000</f>
        <v>10.385610939552857</v>
      </c>
      <c r="S39" s="160">
        <f ca="1">Output_Summary!H49*$B$26/1000000</f>
        <v>9.5242250364019529</v>
      </c>
      <c r="T39" s="160">
        <f ca="1">Output_Summary!I49*$B$26/1000000</f>
        <v>12.238504629083559</v>
      </c>
      <c r="U39" s="160">
        <f ca="1">Output_Summary!J49*$B$26/1000000</f>
        <v>11.865872588526233</v>
      </c>
      <c r="V39" s="161">
        <f ca="1">Output_Summary!K49*$B$26/1000000</f>
        <v>13.852145781928046</v>
      </c>
      <c r="W39" s="162">
        <f ca="1">Output_Summary!L49*$B$26/1000000</f>
        <v>14.680656614067971</v>
      </c>
      <c r="X39" s="163">
        <f ca="1">Output_Summary!M49*$B$26/1000000</f>
        <v>13.251528440383552</v>
      </c>
      <c r="Y39" s="159">
        <f ca="1">Output_Summary!N49*$B$27/1000000</f>
        <v>0.48021425777884313</v>
      </c>
      <c r="Z39" s="160">
        <f ca="1">Output_Summary!O49*$B$27/1000000</f>
        <v>1.1168032532873111</v>
      </c>
      <c r="AA39" s="160">
        <f ca="1">Output_Summary!P49*$B$27/1000000</f>
        <v>1.2916812812368239</v>
      </c>
      <c r="AB39" s="160">
        <f ca="1">Output_Summary!Q49*$B$27/1000000</f>
        <v>1.3652460179954153</v>
      </c>
      <c r="AC39" s="160">
        <f ca="1">Output_Summary!R49*$B$27/1000000</f>
        <v>1.619696902677517</v>
      </c>
      <c r="AD39" s="160">
        <f ca="1">Output_Summary!S49*$B$27/1000000</f>
        <v>1.8204936076039815</v>
      </c>
      <c r="AE39" s="160">
        <f ca="1">Output_Summary!T49*$B$27/1000000</f>
        <v>2.1102653171540342</v>
      </c>
      <c r="AF39" s="160">
        <f ca="1">Output_Summary!U49*$B$27/1000000</f>
        <v>2.1884585962816456</v>
      </c>
      <c r="AG39" s="161">
        <f ca="1">Output_Summary!V49*$B$27/1000000</f>
        <v>2.2898696694710026</v>
      </c>
      <c r="AH39" s="162">
        <f ca="1">Output_Summary!W49*$B$27/1000000</f>
        <v>2.3255377875526131</v>
      </c>
      <c r="AI39" s="163">
        <f ca="1">Output_Summary!X49*$B$27/1000000</f>
        <v>2.2525722849722425</v>
      </c>
    </row>
    <row r="41" spans="2:35">
      <c r="C41" s="164"/>
      <c r="D41" s="164"/>
      <c r="E41" s="164"/>
      <c r="F41" s="164"/>
      <c r="G41" s="164"/>
      <c r="H41" s="164"/>
      <c r="I41" s="164"/>
      <c r="J41" s="164"/>
      <c r="K41" s="164"/>
    </row>
  </sheetData>
  <mergeCells count="6">
    <mergeCell ref="N11:X11"/>
    <mergeCell ref="Y11:AI11"/>
    <mergeCell ref="C11:M11"/>
    <mergeCell ref="N31:X31"/>
    <mergeCell ref="Y31:AI31"/>
    <mergeCell ref="C31:M31"/>
  </mergeCells>
  <conditionalFormatting sqref="C33:AI38 C13:AI18">
    <cfRule type="dataBar" priority="13">
      <dataBar>
        <cfvo type="min"/>
        <cfvo type="max"/>
        <color rgb="FFFFB628"/>
      </dataBar>
      <extLst>
        <ext xmlns:x14="http://schemas.microsoft.com/office/spreadsheetml/2009/9/main" uri="{B025F937-C7B1-47D3-B67F-A62EFF666E3E}">
          <x14:id>{64874A76-11E1-4549-9BA3-4A0F156B3AF1}</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64874A76-11E1-4549-9BA3-4A0F156B3AF1}">
            <x14:dataBar minLength="0" maxLength="100" gradient="0">
              <x14:cfvo type="autoMin"/>
              <x14:cfvo type="autoMax"/>
              <x14:negativeFillColor rgb="FFFF0000"/>
              <x14:axisColor rgb="FF000000"/>
            </x14:dataBar>
          </x14:cfRule>
          <xm:sqref>C33:AI38 C13:AI18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819D8-6765-7849-9BAB-7ED33AF24232}">
  <sheetPr>
    <tabColor rgb="FF00B050"/>
  </sheetPr>
  <dimension ref="B2:CN168"/>
  <sheetViews>
    <sheetView topLeftCell="A22" workbookViewId="0">
      <pane xSplit="2" topLeftCell="C1" activePane="topRight" state="frozen"/>
      <selection pane="topRight" activeCell="B45" sqref="B45"/>
    </sheetView>
  </sheetViews>
  <sheetFormatPr defaultColWidth="10.875" defaultRowHeight="15.95"/>
  <cols>
    <col min="2" max="2" width="59.5" customWidth="1"/>
    <col min="3" max="3" width="13.5" customWidth="1"/>
    <col min="4" max="4" width="15" customWidth="1"/>
    <col min="5" max="5" width="14" bestFit="1" customWidth="1"/>
    <col min="6" max="9" width="15" bestFit="1" customWidth="1"/>
    <col min="10" max="32" width="16.625" bestFit="1" customWidth="1"/>
    <col min="33" max="34" width="11" bestFit="1" customWidth="1"/>
    <col min="35" max="36" width="11.5" bestFit="1" customWidth="1"/>
    <col min="37" max="37" width="14" bestFit="1" customWidth="1"/>
    <col min="38" max="39" width="15" bestFit="1" customWidth="1"/>
    <col min="40" max="62" width="16.625" bestFit="1" customWidth="1"/>
    <col min="63" max="65" width="11" bestFit="1" customWidth="1"/>
    <col min="66" max="66" width="11.5" bestFit="1" customWidth="1"/>
    <col min="67" max="67" width="14" bestFit="1" customWidth="1"/>
    <col min="68" max="69" width="15" bestFit="1" customWidth="1"/>
    <col min="70" max="92" width="16.625" bestFit="1" customWidth="1"/>
  </cols>
  <sheetData>
    <row r="2" spans="2:92">
      <c r="B2" s="108" t="s">
        <v>73</v>
      </c>
      <c r="C2" s="121"/>
    </row>
    <row r="4" spans="2:92" ht="21" thickBot="1">
      <c r="B4" s="122" t="s">
        <v>38</v>
      </c>
    </row>
    <row r="5" spans="2:92" ht="17.100000000000001" thickTop="1">
      <c r="B5" s="123" t="s">
        <v>39</v>
      </c>
      <c r="C5" s="311" t="s">
        <v>41</v>
      </c>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c r="AF5" s="313"/>
      <c r="AG5" s="312" t="s">
        <v>42</v>
      </c>
      <c r="AH5" s="312"/>
      <c r="AI5" s="312"/>
      <c r="AJ5" s="312"/>
      <c r="AK5" s="312"/>
      <c r="AL5" s="312"/>
      <c r="AM5" s="312"/>
      <c r="AN5" s="312"/>
      <c r="AO5" s="312"/>
      <c r="AP5" s="312"/>
      <c r="AQ5" s="312"/>
      <c r="AR5" s="312"/>
      <c r="AS5" s="312"/>
      <c r="AT5" s="312"/>
      <c r="AU5" s="312"/>
      <c r="AV5" s="312"/>
      <c r="AW5" s="312"/>
      <c r="AX5" s="312"/>
      <c r="AY5" s="312"/>
      <c r="AZ5" s="312"/>
      <c r="BA5" s="312"/>
      <c r="BB5" s="312"/>
      <c r="BC5" s="312"/>
      <c r="BD5" s="312"/>
      <c r="BE5" s="312"/>
      <c r="BF5" s="312"/>
      <c r="BG5" s="312"/>
      <c r="BH5" s="312"/>
      <c r="BI5" s="312"/>
      <c r="BJ5" s="312"/>
      <c r="BK5" s="311" t="s">
        <v>43</v>
      </c>
      <c r="BL5" s="312"/>
      <c r="BM5" s="312"/>
      <c r="BN5" s="312"/>
      <c r="BO5" s="312"/>
      <c r="BP5" s="312"/>
      <c r="BQ5" s="312"/>
      <c r="BR5" s="312"/>
      <c r="BS5" s="312"/>
      <c r="BT5" s="312"/>
      <c r="BU5" s="312"/>
      <c r="BV5" s="312"/>
      <c r="BW5" s="312"/>
      <c r="BX5" s="312"/>
      <c r="BY5" s="312"/>
      <c r="BZ5" s="312"/>
      <c r="CA5" s="312"/>
      <c r="CB5" s="312"/>
      <c r="CC5" s="312"/>
      <c r="CD5" s="312"/>
      <c r="CE5" s="312"/>
      <c r="CF5" s="312"/>
      <c r="CG5" s="312"/>
      <c r="CH5" s="312"/>
      <c r="CI5" s="312"/>
      <c r="CJ5" s="312"/>
      <c r="CK5" s="312"/>
      <c r="CL5" s="312"/>
      <c r="CM5" s="312"/>
      <c r="CN5" s="313"/>
    </row>
    <row r="6" spans="2:92">
      <c r="B6" s="96" t="s">
        <v>40</v>
      </c>
      <c r="C6" s="52"/>
      <c r="AF6" s="53"/>
      <c r="BK6" s="52"/>
      <c r="CN6" s="53"/>
    </row>
    <row r="7" spans="2:92">
      <c r="B7" s="124" t="s">
        <v>44</v>
      </c>
      <c r="C7" s="125">
        <v>2021</v>
      </c>
      <c r="D7" s="13">
        <v>2022</v>
      </c>
      <c r="E7" s="13">
        <v>2023</v>
      </c>
      <c r="F7" s="13">
        <v>2024</v>
      </c>
      <c r="G7" s="13">
        <v>2025</v>
      </c>
      <c r="H7" s="13">
        <v>2026</v>
      </c>
      <c r="I7" s="13">
        <v>2027</v>
      </c>
      <c r="J7" s="13">
        <v>2028</v>
      </c>
      <c r="K7" s="13">
        <v>2029</v>
      </c>
      <c r="L7" s="13">
        <v>2030</v>
      </c>
      <c r="M7" s="13">
        <v>2031</v>
      </c>
      <c r="N7" s="13">
        <v>2032</v>
      </c>
      <c r="O7" s="13">
        <v>2033</v>
      </c>
      <c r="P7" s="13">
        <v>2034</v>
      </c>
      <c r="Q7" s="13">
        <v>2035</v>
      </c>
      <c r="R7" s="13">
        <v>2036</v>
      </c>
      <c r="S7" s="13">
        <v>2037</v>
      </c>
      <c r="T7" s="13">
        <v>2038</v>
      </c>
      <c r="U7" s="13">
        <v>2039</v>
      </c>
      <c r="V7" s="13">
        <v>2040</v>
      </c>
      <c r="W7" s="13">
        <v>2041</v>
      </c>
      <c r="X7" s="13">
        <v>2042</v>
      </c>
      <c r="Y7" s="13">
        <v>2043</v>
      </c>
      <c r="Z7" s="13">
        <v>2044</v>
      </c>
      <c r="AA7" s="13">
        <v>2045</v>
      </c>
      <c r="AB7" s="13">
        <v>2046</v>
      </c>
      <c r="AC7" s="13">
        <v>2047</v>
      </c>
      <c r="AD7" s="13">
        <v>2048</v>
      </c>
      <c r="AE7" s="13">
        <v>2049</v>
      </c>
      <c r="AF7" s="126">
        <v>2050</v>
      </c>
      <c r="AG7" s="13">
        <v>2021</v>
      </c>
      <c r="AH7" s="13">
        <v>2022</v>
      </c>
      <c r="AI7" s="13">
        <v>2023</v>
      </c>
      <c r="AJ7" s="13">
        <v>2024</v>
      </c>
      <c r="AK7" s="13">
        <v>2025</v>
      </c>
      <c r="AL7" s="13">
        <v>2026</v>
      </c>
      <c r="AM7" s="13">
        <v>2027</v>
      </c>
      <c r="AN7" s="13">
        <v>2028</v>
      </c>
      <c r="AO7" s="13">
        <v>2029</v>
      </c>
      <c r="AP7" s="13">
        <v>2030</v>
      </c>
      <c r="AQ7" s="13">
        <v>2031</v>
      </c>
      <c r="AR7" s="13">
        <v>2032</v>
      </c>
      <c r="AS7" s="13">
        <v>2033</v>
      </c>
      <c r="AT7" s="13">
        <v>2034</v>
      </c>
      <c r="AU7" s="13">
        <v>2035</v>
      </c>
      <c r="AV7" s="13">
        <v>2036</v>
      </c>
      <c r="AW7" s="13">
        <v>2037</v>
      </c>
      <c r="AX7" s="13">
        <v>2038</v>
      </c>
      <c r="AY7" s="13">
        <v>2039</v>
      </c>
      <c r="AZ7" s="13">
        <v>2040</v>
      </c>
      <c r="BA7" s="13">
        <v>2041</v>
      </c>
      <c r="BB7" s="13">
        <v>2042</v>
      </c>
      <c r="BC7" s="13">
        <v>2043</v>
      </c>
      <c r="BD7" s="13">
        <v>2044</v>
      </c>
      <c r="BE7" s="13">
        <v>2045</v>
      </c>
      <c r="BF7" s="13">
        <v>2046</v>
      </c>
      <c r="BG7" s="13">
        <v>2047</v>
      </c>
      <c r="BH7" s="13">
        <v>2048</v>
      </c>
      <c r="BI7" s="13">
        <v>2049</v>
      </c>
      <c r="BJ7" s="13">
        <v>2050</v>
      </c>
      <c r="BK7" s="125">
        <v>2021</v>
      </c>
      <c r="BL7" s="13">
        <v>2022</v>
      </c>
      <c r="BM7" s="13">
        <v>2023</v>
      </c>
      <c r="BN7" s="13">
        <v>2024</v>
      </c>
      <c r="BO7" s="13">
        <v>2025</v>
      </c>
      <c r="BP7" s="13">
        <v>2026</v>
      </c>
      <c r="BQ7" s="13">
        <v>2027</v>
      </c>
      <c r="BR7" s="13">
        <v>2028</v>
      </c>
      <c r="BS7" s="13">
        <v>2029</v>
      </c>
      <c r="BT7" s="13">
        <v>2030</v>
      </c>
      <c r="BU7" s="13">
        <v>2031</v>
      </c>
      <c r="BV7" s="13">
        <v>2032</v>
      </c>
      <c r="BW7" s="13">
        <v>2033</v>
      </c>
      <c r="BX7" s="13">
        <v>2034</v>
      </c>
      <c r="BY7" s="13">
        <v>2035</v>
      </c>
      <c r="BZ7" s="13">
        <v>2036</v>
      </c>
      <c r="CA7" s="13">
        <v>2037</v>
      </c>
      <c r="CB7" s="13">
        <v>2038</v>
      </c>
      <c r="CC7" s="13">
        <v>2039</v>
      </c>
      <c r="CD7" s="13">
        <v>2040</v>
      </c>
      <c r="CE7" s="13">
        <v>2041</v>
      </c>
      <c r="CF7" s="13">
        <v>2042</v>
      </c>
      <c r="CG7" s="13">
        <v>2043</v>
      </c>
      <c r="CH7" s="13">
        <v>2044</v>
      </c>
      <c r="CI7" s="13">
        <v>2045</v>
      </c>
      <c r="CJ7" s="13">
        <v>2046</v>
      </c>
      <c r="CK7" s="13">
        <v>2047</v>
      </c>
      <c r="CL7" s="13">
        <v>2048</v>
      </c>
      <c r="CM7" s="13">
        <v>2049</v>
      </c>
      <c r="CN7" s="126">
        <v>2050</v>
      </c>
    </row>
    <row r="8" spans="2:92">
      <c r="B8" s="123" t="s">
        <v>74</v>
      </c>
      <c r="C8" s="109"/>
      <c r="D8" s="110"/>
      <c r="E8" s="110"/>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2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09"/>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20"/>
    </row>
    <row r="9" spans="2:92">
      <c r="B9" s="96" t="s">
        <v>46</v>
      </c>
      <c r="C9" s="109">
        <f>IF(Inputs!$B$27="Yes",Output_Detail!C92,0)*Inputs!$B$18</f>
        <v>0</v>
      </c>
      <c r="D9" s="110">
        <f>IF(Inputs!$B$27="Yes",Output_Detail!D92,0)*Inputs!$B$18</f>
        <v>0</v>
      </c>
      <c r="E9" s="110">
        <f>IF(Inputs!$B$27="Yes",Output_Detail!E92,0)*Inputs!$B$18</f>
        <v>0</v>
      </c>
      <c r="F9" s="110">
        <f ca="1">IF(Inputs!$B$27="Yes",Output_Detail!F92,0)*Inputs!$B$18</f>
        <v>204547429.42850801</v>
      </c>
      <c r="G9" s="110">
        <f ca="1">IF(Inputs!$B$27="Yes",Output_Detail!G92,0)*Inputs!$B$18</f>
        <v>208638378.01707834</v>
      </c>
      <c r="H9" s="110">
        <f ca="1">IF(Inputs!$B$27="Yes",Output_Detail!H92,0)*Inputs!$B$18</f>
        <v>212811145.57741988</v>
      </c>
      <c r="I9" s="110">
        <f ca="1">IF(Inputs!$B$27="Yes",Output_Detail!I92,0)*Inputs!$B$18</f>
        <v>155048120.34926307</v>
      </c>
      <c r="J9" s="110">
        <f ca="1">IF(Inputs!$B$27="Yes",Output_Detail!J92,0)*Inputs!$B$18</f>
        <v>158149082.7562483</v>
      </c>
      <c r="K9" s="110">
        <f ca="1">IF(Inputs!$B$27="Yes",Output_Detail!K92,0)*Inputs!$B$18</f>
        <v>161312064.41137326</v>
      </c>
      <c r="L9" s="110">
        <f ca="1">IF(Inputs!$B$27="Yes",Output_Detail!L92,0)*Inputs!$B$18</f>
        <v>279715119.68932128</v>
      </c>
      <c r="M9" s="110">
        <f ca="1">IF(Inputs!$B$27="Yes",Output_Detail!M92,0)*Inputs!$B$18</f>
        <v>285309422.08310771</v>
      </c>
      <c r="N9" s="110">
        <f ca="1">IF(Inputs!$B$27="Yes",Output_Detail!N92,0)*Inputs!$B$18</f>
        <v>291015610.52476984</v>
      </c>
      <c r="O9" s="110">
        <f ca="1">IF(Inputs!$B$27="Yes",Output_Detail!O92,0)*Inputs!$B$18</f>
        <v>174609366.31486186</v>
      </c>
      <c r="P9" s="110">
        <f ca="1">IF(Inputs!$B$27="Yes",Output_Detail!P92,0)*Inputs!$B$18</f>
        <v>178101553.64115912</v>
      </c>
      <c r="Q9" s="110">
        <f ca="1">IF(Inputs!$B$27="Yes",Output_Detail!Q92,0)*Inputs!$B$18</f>
        <v>181663584.71398231</v>
      </c>
      <c r="R9" s="110">
        <f ca="1">IF(Inputs!$B$27="Yes",Output_Detail!R92,0)*Inputs!$B$18</f>
        <v>324269498.71445841</v>
      </c>
      <c r="S9" s="110">
        <f ca="1">IF(Inputs!$B$27="Yes",Output_Detail!S92,0)*Inputs!$B$18</f>
        <v>330754888.68874764</v>
      </c>
      <c r="T9" s="110">
        <f ca="1">IF(Inputs!$B$27="Yes",Output_Detail!T92,0)*Inputs!$B$18</f>
        <v>337369986.46252257</v>
      </c>
      <c r="U9" s="110">
        <f ca="1">IF(Inputs!$B$27="Yes",Output_Detail!U92,0)*Inputs!$B$18</f>
        <v>281193064.14527732</v>
      </c>
      <c r="V9" s="110">
        <f ca="1">IF(Inputs!$B$27="Yes",Output_Detail!V92,0)*Inputs!$B$18</f>
        <v>286816925.4281829</v>
      </c>
      <c r="W9" s="110">
        <f ca="1">IF(Inputs!$B$27="Yes",Output_Detail!W92,0)*Inputs!$B$18</f>
        <v>292553263.9367466</v>
      </c>
      <c r="X9" s="110">
        <f ca="1">IF(Inputs!$B$27="Yes",Output_Detail!X92,0)*Inputs!$B$18</f>
        <v>298404329.21548152</v>
      </c>
      <c r="Y9" s="110">
        <f ca="1">IF(Inputs!$B$27="Yes",Output_Detail!Y92,0)*Inputs!$B$18</f>
        <v>304372415.79979116</v>
      </c>
      <c r="Z9" s="110">
        <f ca="1">IF(Inputs!$B$27="Yes",Output_Detail!Z92,0)*Inputs!$B$18</f>
        <v>310459864.11578703</v>
      </c>
      <c r="AA9" s="110">
        <f ca="1">IF(Inputs!$B$27="Yes",Output_Detail!AA92,0)*Inputs!$B$18</f>
        <v>254663930.49497762</v>
      </c>
      <c r="AB9" s="110">
        <f ca="1">IF(Inputs!$B$27="Yes",Output_Detail!AB92,0)*Inputs!$B$18</f>
        <v>259757209.10487717</v>
      </c>
      <c r="AC9" s="110">
        <f ca="1">IF(Inputs!$B$27="Yes",Output_Detail!AC92,0)*Inputs!$B$18</f>
        <v>264952353.28697479</v>
      </c>
      <c r="AD9" s="110">
        <f ca="1">IF(Inputs!$B$27="Yes",Output_Detail!AD92,0)*Inputs!$B$18</f>
        <v>270251400.35271424</v>
      </c>
      <c r="AE9" s="110">
        <f ca="1">IF(Inputs!$B$27="Yes",Output_Detail!AE92,0)*Inputs!$B$18</f>
        <v>275656428.35976857</v>
      </c>
      <c r="AF9" s="120">
        <f ca="1">IF(Inputs!$B$27="Yes",Output_Detail!AF92,0)*Inputs!$B$18</f>
        <v>281169556.92696393</v>
      </c>
      <c r="AG9" s="110">
        <f>IF(Inputs!$B$27="Yes",Output_Detail!AG92,0)*Inputs!$B$19</f>
        <v>0</v>
      </c>
      <c r="AH9" s="110">
        <f>IF(Inputs!$B$27="Yes",Output_Detail!AH92,0)*Inputs!$B$19</f>
        <v>0</v>
      </c>
      <c r="AI9" s="110">
        <f>IF(Inputs!$B$27="Yes",Output_Detail!AI92,0)*Inputs!$B$19</f>
        <v>0</v>
      </c>
      <c r="AJ9" s="110">
        <f>IF(Inputs!$B$27="Yes",Output_Detail!AJ92,0)*Inputs!$B$19</f>
        <v>106102.06862991047</v>
      </c>
      <c r="AK9" s="110">
        <f>IF(Inputs!$B$27="Yes",Output_Detail!AK92,0)*Inputs!$B$19</f>
        <v>108224.11000250865</v>
      </c>
      <c r="AL9" s="110">
        <f>IF(Inputs!$B$27="Yes",Output_Detail!AL92,0)*Inputs!$B$19</f>
        <v>110388.59220255888</v>
      </c>
      <c r="AM9" s="110">
        <f>IF(Inputs!$B$27="Yes",Output_Detail!AM92,0)*Inputs!$B$19</f>
        <v>80425.974319007102</v>
      </c>
      <c r="AN9" s="110">
        <f>IF(Inputs!$B$27="Yes",Output_Detail!AN92,0)*Inputs!$B$19</f>
        <v>82034.493805387261</v>
      </c>
      <c r="AO9" s="110">
        <f>IF(Inputs!$B$27="Yes",Output_Detail!AO92,0)*Inputs!$B$19</f>
        <v>83675.183681495066</v>
      </c>
      <c r="AP9" s="110">
        <f>IF(Inputs!$B$27="Yes",Output_Detail!AP92,0)*Inputs!$B$19</f>
        <v>145092.76850371232</v>
      </c>
      <c r="AQ9" s="110">
        <f>IF(Inputs!$B$27="Yes",Output_Detail!AQ92,0)*Inputs!$B$19</f>
        <v>147994.62387378671</v>
      </c>
      <c r="AR9" s="110">
        <f>IF(Inputs!$B$27="Yes",Output_Detail!AR92,0)*Inputs!$B$19</f>
        <v>150954.51635126246</v>
      </c>
      <c r="AS9" s="110">
        <f>IF(Inputs!$B$27="Yes",Output_Detail!AS92,0)*Inputs!$B$19</f>
        <v>90572.709810757398</v>
      </c>
      <c r="AT9" s="110">
        <f>IF(Inputs!$B$27="Yes",Output_Detail!AT92,0)*Inputs!$B$19</f>
        <v>92384.16400697254</v>
      </c>
      <c r="AU9" s="110">
        <f>IF(Inputs!$B$27="Yes",Output_Detail!AU92,0)*Inputs!$B$19</f>
        <v>94231.847287112003</v>
      </c>
      <c r="AV9" s="110">
        <f>IF(Inputs!$B$27="Yes",Output_Detail!AV92,0)*Inputs!$B$19</f>
        <v>168203.84740749502</v>
      </c>
      <c r="AW9" s="110">
        <f>IF(Inputs!$B$27="Yes",Output_Detail!AW92,0)*Inputs!$B$19</f>
        <v>171567.9243556447</v>
      </c>
      <c r="AX9" s="110">
        <f>IF(Inputs!$B$27="Yes",Output_Detail!AX92,0)*Inputs!$B$19</f>
        <v>174999.2828427577</v>
      </c>
      <c r="AY9" s="110">
        <f>IF(Inputs!$B$27="Yes",Output_Detail!AY92,0)*Inputs!$B$19</f>
        <v>145859.40225968373</v>
      </c>
      <c r="AZ9" s="110">
        <f>IF(Inputs!$B$27="Yes",Output_Detail!AZ92,0)*Inputs!$B$19</f>
        <v>148776.59030487729</v>
      </c>
      <c r="BA9" s="110">
        <f>IF(Inputs!$B$27="Yes",Output_Detail!BA92,0)*Inputs!$B$19</f>
        <v>151752.1221109748</v>
      </c>
      <c r="BB9" s="110">
        <f>IF(Inputs!$B$27="Yes",Output_Detail!BB92,0)*Inputs!$B$19</f>
        <v>154787.16455319428</v>
      </c>
      <c r="BC9" s="110">
        <f>IF(Inputs!$B$27="Yes",Output_Detail!BC92,0)*Inputs!$B$19</f>
        <v>157882.9078442583</v>
      </c>
      <c r="BD9" s="110">
        <f>IF(Inputs!$B$27="Yes",Output_Detail!BD92,0)*Inputs!$B$19</f>
        <v>161040.56600114345</v>
      </c>
      <c r="BE9" s="110">
        <f>IF(Inputs!$B$27="Yes",Output_Detail!BE92,0)*Inputs!$B$19</f>
        <v>132098.31043310583</v>
      </c>
      <c r="BF9" s="110">
        <f>IF(Inputs!$B$27="Yes",Output_Detail!BF92,0)*Inputs!$B$19</f>
        <v>134740.27664176788</v>
      </c>
      <c r="BG9" s="110">
        <f>IF(Inputs!$B$27="Yes",Output_Detail!BG92,0)*Inputs!$B$19</f>
        <v>137435.0821746031</v>
      </c>
      <c r="BH9" s="110">
        <f>IF(Inputs!$B$27="Yes",Output_Detail!BH92,0)*Inputs!$B$19</f>
        <v>140183.78381809519</v>
      </c>
      <c r="BI9" s="110">
        <f>IF(Inputs!$B$27="Yes",Output_Detail!BI92,0)*Inputs!$B$19</f>
        <v>142987.45949445711</v>
      </c>
      <c r="BJ9" s="110">
        <f>IF(Inputs!$B$27="Yes",Output_Detail!BJ92,0)*Inputs!$B$19</f>
        <v>145847.20868434632</v>
      </c>
      <c r="BK9" s="109">
        <f>(C9*Conversions!G$14+AG9*Conversions!G$15)/Conversions!$B$9</f>
        <v>0</v>
      </c>
      <c r="BL9" s="110">
        <f>(D9*Conversions!H$14+AH9*Conversions!H$15)/Conversions!$B$9</f>
        <v>0</v>
      </c>
      <c r="BM9" s="110">
        <f>(E9*Conversions!I$14+AI9*Conversions!I$15)/Conversions!$B$9</f>
        <v>0</v>
      </c>
      <c r="BN9" s="110">
        <f ca="1">(F9*Conversions!J$14+AJ9*Conversions!J$15)/Conversions!$B$9</f>
        <v>127466.14431972163</v>
      </c>
      <c r="BO9" s="110">
        <f ca="1">(G9*Conversions!K$14+AK9*Conversions!K$15)/Conversions!$B$9</f>
        <v>129119.20375125404</v>
      </c>
      <c r="BP9" s="110">
        <f ca="1">(H9*Conversions!L$14+AL9*Conversions!L$15)/Conversions!$B$9</f>
        <v>130787.39910231977</v>
      </c>
      <c r="BQ9" s="110">
        <f ca="1">(I9*Conversions!M$14+AM9*Conversions!M$15)/Conversions!$B$9</f>
        <v>94621.91041851975</v>
      </c>
      <c r="BR9" s="110">
        <f ca="1">(J9*Conversions!N$14+AN9*Conversions!N$15)/Conversions!$B$9</f>
        <v>95834.975806599206</v>
      </c>
      <c r="BS9" s="110">
        <f ca="1">(K9*Conversions!O$14+AO9*Conversions!O$15)/Conversions!$B$9</f>
        <v>95811.386547980306</v>
      </c>
      <c r="BT9" s="110">
        <f ca="1">(L9*Conversions!P$14+AP9*Conversions!P$15)/Conversions!$B$9</f>
        <v>162772.48353877981</v>
      </c>
      <c r="BU9" s="110">
        <f ca="1">(M9*Conversions!Q$14+AQ9*Conversions!Q$15)/Conversions!$B$9</f>
        <v>162596.183259429</v>
      </c>
      <c r="BV9" s="110">
        <f ca="1">(N9*Conversions!R$14+AR9*Conversions!R$15)/Conversions!$B$9</f>
        <v>162347.72197548865</v>
      </c>
      <c r="BW9" s="110">
        <f ca="1">(O9*Conversions!S$14+AS9*Conversions!S$15)/Conversions!$B$9</f>
        <v>95308.402215815848</v>
      </c>
      <c r="BX9" s="110">
        <f ca="1">(P9*Conversions!T$14+AT9*Conversions!T$15)/Conversions!$B$9</f>
        <v>94154.233704608021</v>
      </c>
      <c r="BY9" s="110">
        <f ca="1">(Q9*Conversions!U$14+AU9*Conversions!U$15)/Conversions!$B$9</f>
        <v>92915.775092065553</v>
      </c>
      <c r="BZ9" s="110">
        <f ca="1">(R9*Conversions!V$14+AV9*Conversions!V$15)/Conversions!$B$9</f>
        <v>160282.70377269419</v>
      </c>
      <c r="CA9" s="110">
        <f ca="1">(S9*Conversions!W$14+AW9*Conversions!W$15)/Conversions!$B$9</f>
        <v>157804.96398617243</v>
      </c>
      <c r="CB9" s="110">
        <f ca="1">(T9*Conversions!X$14+AX9*Conversions!X$15)/Conversions!$B$9</f>
        <v>155164.00152668072</v>
      </c>
      <c r="CC9" s="110">
        <f ca="1">(U9*Conversions!Y$14+AY9*Conversions!Y$15)/Conversions!$B$9</f>
        <v>124495.21049942695</v>
      </c>
      <c r="CD9" s="110">
        <f ca="1">(V9*Conversions!Z$14+AZ9*Conversions!Z$15)/Conversions!$B$9</f>
        <v>122056.71120205797</v>
      </c>
      <c r="CE9" s="110">
        <f ca="1">(W9*Conversions!AA$14+BA9*Conversions!AA$15)/Conversions!$B$9</f>
        <v>119470.87384859449</v>
      </c>
      <c r="CF9" s="110">
        <f ca="1">(X9*Conversions!AB$14+BB9*Conversions!AB$15)/Conversions!$B$9</f>
        <v>116732.78031651161</v>
      </c>
      <c r="CG9" s="110">
        <f ca="1">(Y9*Conversions!AC$14+BC9*Conversions!AC$15)/Conversions!$B$9</f>
        <v>113837.37469360599</v>
      </c>
      <c r="CH9" s="110">
        <f ca="1">(Z9*Conversions!AD$14+BD9*Conversions!AD$15)/Conversions!$B$9</f>
        <v>110779.45973365757</v>
      </c>
      <c r="CI9" s="110">
        <f ca="1">(AA9*Conversions!AE$14+BE9*Conversions!AE$15)/Conversions!$B$9</f>
        <v>86494.228817656462</v>
      </c>
      <c r="CJ9" s="110">
        <f ca="1">(AB9*Conversions!AF$14+BF9*Conversions!AF$15)/Conversions!$B$9</f>
        <v>83760.6796600948</v>
      </c>
      <c r="CK9" s="110">
        <f ca="1">(AC9*Conversions!AG$14+BG9*Conversions!AG$15)/Conversions!$B$9</f>
        <v>80883.190844703597</v>
      </c>
      <c r="CL9" s="110">
        <f ca="1">(AD9*Conversions!AH$14+BH9*Conversions!AH$15)/Conversions!$B$9</f>
        <v>77857.098204832699</v>
      </c>
      <c r="CM9" s="110">
        <f ca="1">(AE9*Conversions!AI$14+BI9*Conversions!AI$15)/Conversions!$B$9</f>
        <v>74677.608583029127</v>
      </c>
      <c r="CN9" s="120">
        <f ca="1">(AF9*Conversions!AJ$14+BJ9*Conversions!AJ$15)/Conversions!$B$9</f>
        <v>71339.796537071466</v>
      </c>
    </row>
    <row r="10" spans="2:92">
      <c r="B10" s="96" t="s">
        <v>47</v>
      </c>
      <c r="C10" s="109">
        <f>IF(Inputs!$B$27="Yes",Output_Detail!C93,0)*Inputs!$B$18</f>
        <v>0</v>
      </c>
      <c r="D10" s="110">
        <f>IF(Inputs!$B$27="Yes",Output_Detail!D93,0)*Inputs!$B$18</f>
        <v>0</v>
      </c>
      <c r="E10" s="110">
        <f>IF(Inputs!$B$27="Yes",Output_Detail!E93,0)*Inputs!$B$18</f>
        <v>0</v>
      </c>
      <c r="F10" s="110">
        <f ca="1">IF(Inputs!$B$27="Yes",Output_Detail!F93,0)*Inputs!$B$18</f>
        <v>163637943.54280642</v>
      </c>
      <c r="G10" s="110">
        <f ca="1">IF(Inputs!$B$27="Yes",Output_Detail!G93,0)*Inputs!$B$18</f>
        <v>166910702.41366267</v>
      </c>
      <c r="H10" s="110">
        <f ca="1">IF(Inputs!$B$27="Yes",Output_Detail!H93,0)*Inputs!$B$18</f>
        <v>170248916.46193591</v>
      </c>
      <c r="I10" s="110">
        <f ca="1">IF(Inputs!$B$27="Yes",Output_Detail!I93,0)*Inputs!$B$18</f>
        <v>124038496.27941047</v>
      </c>
      <c r="J10" s="110">
        <f ca="1">IF(Inputs!$B$27="Yes",Output_Detail!J93,0)*Inputs!$B$18</f>
        <v>126519266.20499864</v>
      </c>
      <c r="K10" s="110">
        <f ca="1">IF(Inputs!$B$27="Yes",Output_Detail!K93,0)*Inputs!$B$18</f>
        <v>129049651.52909862</v>
      </c>
      <c r="L10" s="110">
        <f ca="1">IF(Inputs!$B$27="Yes",Output_Detail!L93,0)*Inputs!$B$18</f>
        <v>223772095.75145704</v>
      </c>
      <c r="M10" s="110">
        <f ca="1">IF(Inputs!$B$27="Yes",Output_Detail!M93,0)*Inputs!$B$18</f>
        <v>228247537.66648617</v>
      </c>
      <c r="N10" s="110">
        <f ca="1">IF(Inputs!$B$27="Yes",Output_Detail!N93,0)*Inputs!$B$18</f>
        <v>232812488.4198159</v>
      </c>
      <c r="O10" s="110">
        <f ca="1">IF(Inputs!$B$27="Yes",Output_Detail!O93,0)*Inputs!$B$18</f>
        <v>139687493.05188951</v>
      </c>
      <c r="P10" s="110">
        <f ca="1">IF(Inputs!$B$27="Yes",Output_Detail!P93,0)*Inputs!$B$18</f>
        <v>142481242.9129273</v>
      </c>
      <c r="Q10" s="110">
        <f ca="1">IF(Inputs!$B$27="Yes",Output_Detail!Q93,0)*Inputs!$B$18</f>
        <v>145330867.77118585</v>
      </c>
      <c r="R10" s="110">
        <f ca="1">IF(Inputs!$B$27="Yes",Output_Detail!R93,0)*Inputs!$B$18</f>
        <v>259415598.97156674</v>
      </c>
      <c r="S10" s="110">
        <f ca="1">IF(Inputs!$B$27="Yes",Output_Detail!S93,0)*Inputs!$B$18</f>
        <v>264603910.95099813</v>
      </c>
      <c r="T10" s="110">
        <f ca="1">IF(Inputs!$B$27="Yes",Output_Detail!T93,0)*Inputs!$B$18</f>
        <v>269895989.17001808</v>
      </c>
      <c r="U10" s="110">
        <f ca="1">IF(Inputs!$B$27="Yes",Output_Detail!U93,0)*Inputs!$B$18</f>
        <v>224954451.31622186</v>
      </c>
      <c r="V10" s="110">
        <f ca="1">IF(Inputs!$B$27="Yes",Output_Detail!V93,0)*Inputs!$B$18</f>
        <v>229453540.34254634</v>
      </c>
      <c r="W10" s="110">
        <f ca="1">IF(Inputs!$B$27="Yes",Output_Detail!W93,0)*Inputs!$B$18</f>
        <v>234042611.14939728</v>
      </c>
      <c r="X10" s="110">
        <f ca="1">IF(Inputs!$B$27="Yes",Output_Detail!X93,0)*Inputs!$B$18</f>
        <v>238723463.37238523</v>
      </c>
      <c r="Y10" s="110">
        <f ca="1">IF(Inputs!$B$27="Yes",Output_Detail!Y93,0)*Inputs!$B$18</f>
        <v>243497932.63983294</v>
      </c>
      <c r="Z10" s="110">
        <f ca="1">IF(Inputs!$B$27="Yes",Output_Detail!Z93,0)*Inputs!$B$18</f>
        <v>248367891.29262963</v>
      </c>
      <c r="AA10" s="110">
        <f ca="1">IF(Inputs!$B$27="Yes",Output_Detail!AA93,0)*Inputs!$B$18</f>
        <v>203731144.39598212</v>
      </c>
      <c r="AB10" s="110">
        <f ca="1">IF(Inputs!$B$27="Yes",Output_Detail!AB93,0)*Inputs!$B$18</f>
        <v>207805767.28390175</v>
      </c>
      <c r="AC10" s="110">
        <f ca="1">IF(Inputs!$B$27="Yes",Output_Detail!AC93,0)*Inputs!$B$18</f>
        <v>211961882.62957984</v>
      </c>
      <c r="AD10" s="110">
        <f ca="1">IF(Inputs!$B$27="Yes",Output_Detail!AD93,0)*Inputs!$B$18</f>
        <v>216201120.2821714</v>
      </c>
      <c r="AE10" s="110">
        <f ca="1">IF(Inputs!$B$27="Yes",Output_Detail!AE93,0)*Inputs!$B$18</f>
        <v>220525142.68781486</v>
      </c>
      <c r="AF10" s="120">
        <f ca="1">IF(Inputs!$B$27="Yes",Output_Detail!AF93,0)*Inputs!$B$18</f>
        <v>224935645.54157114</v>
      </c>
      <c r="AG10" s="110">
        <f>IF(Inputs!$B$27="Yes",Output_Detail!AG93,0)*Inputs!$B$19</f>
        <v>0</v>
      </c>
      <c r="AH10" s="110">
        <f>IF(Inputs!$B$27="Yes",Output_Detail!AH93,0)*Inputs!$B$19</f>
        <v>0</v>
      </c>
      <c r="AI10" s="110">
        <f>IF(Inputs!$B$27="Yes",Output_Detail!AI93,0)*Inputs!$B$19</f>
        <v>0</v>
      </c>
      <c r="AJ10" s="110">
        <f>IF(Inputs!$B$27="Yes",Output_Detail!AJ93,0)*Inputs!$B$19</f>
        <v>84881.654903928385</v>
      </c>
      <c r="AK10" s="110">
        <f>IF(Inputs!$B$27="Yes",Output_Detail!AK93,0)*Inputs!$B$19</f>
        <v>86579.288002006928</v>
      </c>
      <c r="AL10" s="110">
        <f>IF(Inputs!$B$27="Yes",Output_Detail!AL93,0)*Inputs!$B$19</f>
        <v>88310.873762047107</v>
      </c>
      <c r="AM10" s="110">
        <f>IF(Inputs!$B$27="Yes",Output_Detail!AM93,0)*Inputs!$B$19</f>
        <v>64340.779455205688</v>
      </c>
      <c r="AN10" s="110">
        <f>IF(Inputs!$B$27="Yes",Output_Detail!AN93,0)*Inputs!$B$19</f>
        <v>65627.595044309812</v>
      </c>
      <c r="AO10" s="110">
        <f>IF(Inputs!$B$27="Yes",Output_Detail!AO93,0)*Inputs!$B$19</f>
        <v>66940.146945196058</v>
      </c>
      <c r="AP10" s="110">
        <f>IF(Inputs!$B$27="Yes",Output_Detail!AP93,0)*Inputs!$B$19</f>
        <v>116074.21480296986</v>
      </c>
      <c r="AQ10" s="110">
        <f>IF(Inputs!$B$27="Yes",Output_Detail!AQ93,0)*Inputs!$B$19</f>
        <v>118395.69909902937</v>
      </c>
      <c r="AR10" s="110">
        <f>IF(Inputs!$B$27="Yes",Output_Detail!AR93,0)*Inputs!$B$19</f>
        <v>120763.61308100997</v>
      </c>
      <c r="AS10" s="110">
        <f>IF(Inputs!$B$27="Yes",Output_Detail!AS93,0)*Inputs!$B$19</f>
        <v>72458.167848605925</v>
      </c>
      <c r="AT10" s="110">
        <f>IF(Inputs!$B$27="Yes",Output_Detail!AT93,0)*Inputs!$B$19</f>
        <v>73907.331205578041</v>
      </c>
      <c r="AU10" s="110">
        <f>IF(Inputs!$B$27="Yes",Output_Detail!AU93,0)*Inputs!$B$19</f>
        <v>75385.477829689611</v>
      </c>
      <c r="AV10" s="110">
        <f>IF(Inputs!$B$27="Yes",Output_Detail!AV93,0)*Inputs!$B$19</f>
        <v>134563.07792599601</v>
      </c>
      <c r="AW10" s="110">
        <f>IF(Inputs!$B$27="Yes",Output_Detail!AW93,0)*Inputs!$B$19</f>
        <v>137254.33948451577</v>
      </c>
      <c r="AX10" s="110">
        <f>IF(Inputs!$B$27="Yes",Output_Detail!AX93,0)*Inputs!$B$19</f>
        <v>139999.42627420617</v>
      </c>
      <c r="AY10" s="110">
        <f>IF(Inputs!$B$27="Yes",Output_Detail!AY93,0)*Inputs!$B$19</f>
        <v>116687.52180774699</v>
      </c>
      <c r="AZ10" s="110">
        <f>IF(Inputs!$B$27="Yes",Output_Detail!AZ93,0)*Inputs!$B$19</f>
        <v>119021.27224390184</v>
      </c>
      <c r="BA10" s="110">
        <f>IF(Inputs!$B$27="Yes",Output_Detail!BA93,0)*Inputs!$B$19</f>
        <v>121401.69768877985</v>
      </c>
      <c r="BB10" s="110">
        <f>IF(Inputs!$B$27="Yes",Output_Detail!BB93,0)*Inputs!$B$19</f>
        <v>123829.73164255543</v>
      </c>
      <c r="BC10" s="110">
        <f>IF(Inputs!$B$27="Yes",Output_Detail!BC93,0)*Inputs!$B$19</f>
        <v>126306.32627540664</v>
      </c>
      <c r="BD10" s="110">
        <f>IF(Inputs!$B$27="Yes",Output_Detail!BD93,0)*Inputs!$B$19</f>
        <v>128832.45280091476</v>
      </c>
      <c r="BE10" s="110">
        <f>IF(Inputs!$B$27="Yes",Output_Detail!BE93,0)*Inputs!$B$19</f>
        <v>105678.64834648467</v>
      </c>
      <c r="BF10" s="110">
        <f>IF(Inputs!$B$27="Yes",Output_Detail!BF93,0)*Inputs!$B$19</f>
        <v>107792.22131341431</v>
      </c>
      <c r="BG10" s="110">
        <f>IF(Inputs!$B$27="Yes",Output_Detail!BG93,0)*Inputs!$B$19</f>
        <v>109948.06573968248</v>
      </c>
      <c r="BH10" s="110">
        <f>IF(Inputs!$B$27="Yes",Output_Detail!BH93,0)*Inputs!$B$19</f>
        <v>112147.02705447616</v>
      </c>
      <c r="BI10" s="110">
        <f>IF(Inputs!$B$27="Yes",Output_Detail!BI93,0)*Inputs!$B$19</f>
        <v>114389.9675955657</v>
      </c>
      <c r="BJ10" s="110">
        <f>IF(Inputs!$B$27="Yes",Output_Detail!BJ93,0)*Inputs!$B$19</f>
        <v>116677.76694747707</v>
      </c>
      <c r="BK10" s="109">
        <f>(C10*Conversions!G$14+AG10*Conversions!G$15)/Conversions!$B$9</f>
        <v>0</v>
      </c>
      <c r="BL10" s="110">
        <f>(D10*Conversions!H$14+AH10*Conversions!H$15)/Conversions!$B$9</f>
        <v>0</v>
      </c>
      <c r="BM10" s="110">
        <f>(E10*Conversions!I$14+AI10*Conversions!I$15)/Conversions!$B$9</f>
        <v>0</v>
      </c>
      <c r="BN10" s="110">
        <f ca="1">(F10*Conversions!J$14+AJ10*Conversions!J$15)/Conversions!$B$9</f>
        <v>101972.9154557773</v>
      </c>
      <c r="BO10" s="110">
        <f ca="1">(G10*Conversions!K$14+AK10*Conversions!K$15)/Conversions!$B$9</f>
        <v>103295.36300100325</v>
      </c>
      <c r="BP10" s="110">
        <f ca="1">(H10*Conversions!L$14+AL10*Conversions!L$15)/Conversions!$B$9</f>
        <v>104629.91928185584</v>
      </c>
      <c r="BQ10" s="110">
        <f ca="1">(I10*Conversions!M$14+AM10*Conversions!M$15)/Conversions!$B$9</f>
        <v>75697.528334815797</v>
      </c>
      <c r="BR10" s="110">
        <f ca="1">(J10*Conversions!N$14+AN10*Conversions!N$15)/Conversions!$B$9</f>
        <v>76667.980645279356</v>
      </c>
      <c r="BS10" s="110">
        <f ca="1">(K10*Conversions!O$14+AO10*Conversions!O$15)/Conversions!$B$9</f>
        <v>76649.109238384248</v>
      </c>
      <c r="BT10" s="110">
        <f ca="1">(L10*Conversions!P$14+AP10*Conversions!P$15)/Conversions!$B$9</f>
        <v>130217.98683102384</v>
      </c>
      <c r="BU10" s="110">
        <f ca="1">(M10*Conversions!Q$14+AQ10*Conversions!Q$15)/Conversions!$B$9</f>
        <v>130076.94660754321</v>
      </c>
      <c r="BV10" s="110">
        <f ca="1">(N10*Conversions!R$14+AR10*Conversions!R$15)/Conversions!$B$9</f>
        <v>129878.17758039093</v>
      </c>
      <c r="BW10" s="110">
        <f ca="1">(O10*Conversions!S$14+AS10*Conversions!S$15)/Conversions!$B$9</f>
        <v>76246.721772652687</v>
      </c>
      <c r="BX10" s="110">
        <f ca="1">(P10*Conversions!T$14+AT10*Conversions!T$15)/Conversions!$B$9</f>
        <v>75323.386963686411</v>
      </c>
      <c r="BY10" s="110">
        <f ca="1">(Q10*Conversions!U$14+AU10*Conversions!U$15)/Conversions!$B$9</f>
        <v>74332.620073652448</v>
      </c>
      <c r="BZ10" s="110">
        <f ca="1">(R10*Conversions!V$14+AV10*Conversions!V$15)/Conversions!$B$9</f>
        <v>128226.16301815536</v>
      </c>
      <c r="CA10" s="110">
        <f ca="1">(S10*Conversions!W$14+AW10*Conversions!W$15)/Conversions!$B$9</f>
        <v>126243.97118893797</v>
      </c>
      <c r="CB10" s="110">
        <f ca="1">(T10*Conversions!X$14+AX10*Conversions!X$15)/Conversions!$B$9</f>
        <v>124131.20122134456</v>
      </c>
      <c r="CC10" s="110">
        <f ca="1">(U10*Conversions!Y$14+AY10*Conversions!Y$15)/Conversions!$B$9</f>
        <v>99596.168399541551</v>
      </c>
      <c r="CD10" s="110">
        <f ca="1">(V10*Conversions!Z$14+AZ10*Conversions!Z$15)/Conversions!$B$9</f>
        <v>97645.368961646382</v>
      </c>
      <c r="CE10" s="110">
        <f ca="1">(W10*Conversions!AA$14+BA10*Conversions!AA$15)/Conversions!$B$9</f>
        <v>95576.699078875579</v>
      </c>
      <c r="CF10" s="110">
        <f ca="1">(X10*Conversions!AB$14+BB10*Conversions!AB$15)/Conversions!$B$9</f>
        <v>93386.224253209293</v>
      </c>
      <c r="CG10" s="110">
        <f ca="1">(Y10*Conversions!AC$14+BC10*Conversions!AC$15)/Conversions!$B$9</f>
        <v>91069.899754884813</v>
      </c>
      <c r="CH10" s="110">
        <f ca="1">(Z10*Conversions!AD$14+BD10*Conversions!AD$15)/Conversions!$B$9</f>
        <v>88623.56778692604</v>
      </c>
      <c r="CI10" s="110">
        <f ca="1">(AA10*Conversions!AE$14+BE10*Conversions!AE$15)/Conversions!$B$9</f>
        <v>69195.383054125181</v>
      </c>
      <c r="CJ10" s="110">
        <f ca="1">(AB10*Conversions!AF$14+BF10*Conversions!AF$15)/Conversions!$B$9</f>
        <v>67008.543728075834</v>
      </c>
      <c r="CK10" s="110">
        <f ca="1">(AC10*Conversions!AG$14+BG10*Conversions!AG$15)/Conversions!$B$9</f>
        <v>64706.552675762883</v>
      </c>
      <c r="CL10" s="110">
        <f ca="1">(AD10*Conversions!AH$14+BH10*Conversions!AH$15)/Conversions!$B$9</f>
        <v>62285.678563866168</v>
      </c>
      <c r="CM10" s="110">
        <f ca="1">(AE10*Conversions!AI$14+BI10*Conversions!AI$15)/Conversions!$B$9</f>
        <v>59742.086866423298</v>
      </c>
      <c r="CN10" s="120">
        <f ca="1">(AF10*Conversions!AJ$14+BJ10*Conversions!AJ$15)/Conversions!$B$9</f>
        <v>57071.837229657169</v>
      </c>
    </row>
    <row r="11" spans="2:92">
      <c r="B11" s="96" t="s">
        <v>48</v>
      </c>
      <c r="C11" s="109">
        <f>IF(Inputs!$B$27="Yes",Output_Detail!C94,0)*Inputs!$B$18</f>
        <v>0</v>
      </c>
      <c r="D11" s="110">
        <f>IF(Inputs!$B$27="Yes",Output_Detail!D94,0)*Inputs!$B$18</f>
        <v>0</v>
      </c>
      <c r="E11" s="110">
        <f>IF(Inputs!$B$27="Yes",Output_Detail!E94,0)*Inputs!$B$18</f>
        <v>0</v>
      </c>
      <c r="F11" s="110">
        <f ca="1">IF(Inputs!$B$27="Yes",Output_Detail!F94,0)*Inputs!$B$18</f>
        <v>163637943.54280642</v>
      </c>
      <c r="G11" s="110">
        <f ca="1">IF(Inputs!$B$27="Yes",Output_Detail!G94,0)*Inputs!$B$18</f>
        <v>166910702.41366267</v>
      </c>
      <c r="H11" s="110">
        <f ca="1">IF(Inputs!$B$27="Yes",Output_Detail!H94,0)*Inputs!$B$18</f>
        <v>170248916.46193591</v>
      </c>
      <c r="I11" s="110">
        <f ca="1">IF(Inputs!$B$27="Yes",Output_Detail!I94,0)*Inputs!$B$18</f>
        <v>124038496.27941047</v>
      </c>
      <c r="J11" s="110">
        <f ca="1">IF(Inputs!$B$27="Yes",Output_Detail!J94,0)*Inputs!$B$18</f>
        <v>126519266.20499864</v>
      </c>
      <c r="K11" s="110">
        <f ca="1">IF(Inputs!$B$27="Yes",Output_Detail!K94,0)*Inputs!$B$18</f>
        <v>129049651.52909862</v>
      </c>
      <c r="L11" s="110">
        <f ca="1">IF(Inputs!$B$27="Yes",Output_Detail!L94,0)*Inputs!$B$18</f>
        <v>223772095.75145704</v>
      </c>
      <c r="M11" s="110">
        <f ca="1">IF(Inputs!$B$27="Yes",Output_Detail!M94,0)*Inputs!$B$18</f>
        <v>228247537.66648617</v>
      </c>
      <c r="N11" s="110">
        <f ca="1">IF(Inputs!$B$27="Yes",Output_Detail!N94,0)*Inputs!$B$18</f>
        <v>232812488.4198159</v>
      </c>
      <c r="O11" s="110">
        <f ca="1">IF(Inputs!$B$27="Yes",Output_Detail!O94,0)*Inputs!$B$18</f>
        <v>139687493.05188951</v>
      </c>
      <c r="P11" s="110">
        <f ca="1">IF(Inputs!$B$27="Yes",Output_Detail!P94,0)*Inputs!$B$18</f>
        <v>142481242.9129273</v>
      </c>
      <c r="Q11" s="110">
        <f ca="1">IF(Inputs!$B$27="Yes",Output_Detail!Q94,0)*Inputs!$B$18</f>
        <v>145330867.77118585</v>
      </c>
      <c r="R11" s="110">
        <f ca="1">IF(Inputs!$B$27="Yes",Output_Detail!R94,0)*Inputs!$B$18</f>
        <v>259415598.97156674</v>
      </c>
      <c r="S11" s="110">
        <f ca="1">IF(Inputs!$B$27="Yes",Output_Detail!S94,0)*Inputs!$B$18</f>
        <v>264603910.95099813</v>
      </c>
      <c r="T11" s="110">
        <f ca="1">IF(Inputs!$B$27="Yes",Output_Detail!T94,0)*Inputs!$B$18</f>
        <v>269895989.17001808</v>
      </c>
      <c r="U11" s="110">
        <f ca="1">IF(Inputs!$B$27="Yes",Output_Detail!U94,0)*Inputs!$B$18</f>
        <v>224954451.31622186</v>
      </c>
      <c r="V11" s="110">
        <f ca="1">IF(Inputs!$B$27="Yes",Output_Detail!V94,0)*Inputs!$B$18</f>
        <v>229453540.34254634</v>
      </c>
      <c r="W11" s="110">
        <f ca="1">IF(Inputs!$B$27="Yes",Output_Detail!W94,0)*Inputs!$B$18</f>
        <v>234042611.14939728</v>
      </c>
      <c r="X11" s="110">
        <f ca="1">IF(Inputs!$B$27="Yes",Output_Detail!X94,0)*Inputs!$B$18</f>
        <v>238723463.37238523</v>
      </c>
      <c r="Y11" s="110">
        <f ca="1">IF(Inputs!$B$27="Yes",Output_Detail!Y94,0)*Inputs!$B$18</f>
        <v>243497932.63983294</v>
      </c>
      <c r="Z11" s="110">
        <f ca="1">IF(Inputs!$B$27="Yes",Output_Detail!Z94,0)*Inputs!$B$18</f>
        <v>248367891.29262963</v>
      </c>
      <c r="AA11" s="110">
        <f ca="1">IF(Inputs!$B$27="Yes",Output_Detail!AA94,0)*Inputs!$B$18</f>
        <v>203731144.39598212</v>
      </c>
      <c r="AB11" s="110">
        <f ca="1">IF(Inputs!$B$27="Yes",Output_Detail!AB94,0)*Inputs!$B$18</f>
        <v>207805767.28390175</v>
      </c>
      <c r="AC11" s="110">
        <f ca="1">IF(Inputs!$B$27="Yes",Output_Detail!AC94,0)*Inputs!$B$18</f>
        <v>211961882.62957984</v>
      </c>
      <c r="AD11" s="110">
        <f ca="1">IF(Inputs!$B$27="Yes",Output_Detail!AD94,0)*Inputs!$B$18</f>
        <v>216201120.2821714</v>
      </c>
      <c r="AE11" s="110">
        <f ca="1">IF(Inputs!$B$27="Yes",Output_Detail!AE94,0)*Inputs!$B$18</f>
        <v>220525142.68781486</v>
      </c>
      <c r="AF11" s="120">
        <f ca="1">IF(Inputs!$B$27="Yes",Output_Detail!AF94,0)*Inputs!$B$18</f>
        <v>224935645.54157114</v>
      </c>
      <c r="AG11" s="110">
        <f>IF(Inputs!$B$27="Yes",Output_Detail!AG94,0)*Inputs!$B$19</f>
        <v>0</v>
      </c>
      <c r="AH11" s="110">
        <f>IF(Inputs!$B$27="Yes",Output_Detail!AH94,0)*Inputs!$B$19</f>
        <v>0</v>
      </c>
      <c r="AI11" s="110">
        <f>IF(Inputs!$B$27="Yes",Output_Detail!AI94,0)*Inputs!$B$19</f>
        <v>0</v>
      </c>
      <c r="AJ11" s="110">
        <f>IF(Inputs!$B$27="Yes",Output_Detail!AJ94,0)*Inputs!$B$19</f>
        <v>84881.654903928385</v>
      </c>
      <c r="AK11" s="110">
        <f>IF(Inputs!$B$27="Yes",Output_Detail!AK94,0)*Inputs!$B$19</f>
        <v>86579.288002006928</v>
      </c>
      <c r="AL11" s="110">
        <f>IF(Inputs!$B$27="Yes",Output_Detail!AL94,0)*Inputs!$B$19</f>
        <v>88310.873762047107</v>
      </c>
      <c r="AM11" s="110">
        <f>IF(Inputs!$B$27="Yes",Output_Detail!AM94,0)*Inputs!$B$19</f>
        <v>64340.779455205688</v>
      </c>
      <c r="AN11" s="110">
        <f>IF(Inputs!$B$27="Yes",Output_Detail!AN94,0)*Inputs!$B$19</f>
        <v>65627.595044309812</v>
      </c>
      <c r="AO11" s="110">
        <f>IF(Inputs!$B$27="Yes",Output_Detail!AO94,0)*Inputs!$B$19</f>
        <v>66940.146945196058</v>
      </c>
      <c r="AP11" s="110">
        <f>IF(Inputs!$B$27="Yes",Output_Detail!AP94,0)*Inputs!$B$19</f>
        <v>116074.21480296986</v>
      </c>
      <c r="AQ11" s="110">
        <f>IF(Inputs!$B$27="Yes",Output_Detail!AQ94,0)*Inputs!$B$19</f>
        <v>118395.69909902937</v>
      </c>
      <c r="AR11" s="110">
        <f>IF(Inputs!$B$27="Yes",Output_Detail!AR94,0)*Inputs!$B$19</f>
        <v>120763.61308100997</v>
      </c>
      <c r="AS11" s="110">
        <f>IF(Inputs!$B$27="Yes",Output_Detail!AS94,0)*Inputs!$B$19</f>
        <v>72458.167848605925</v>
      </c>
      <c r="AT11" s="110">
        <f>IF(Inputs!$B$27="Yes",Output_Detail!AT94,0)*Inputs!$B$19</f>
        <v>73907.331205578041</v>
      </c>
      <c r="AU11" s="110">
        <f>IF(Inputs!$B$27="Yes",Output_Detail!AU94,0)*Inputs!$B$19</f>
        <v>75385.477829689611</v>
      </c>
      <c r="AV11" s="110">
        <f>IF(Inputs!$B$27="Yes",Output_Detail!AV94,0)*Inputs!$B$19</f>
        <v>134563.07792599601</v>
      </c>
      <c r="AW11" s="110">
        <f>IF(Inputs!$B$27="Yes",Output_Detail!AW94,0)*Inputs!$B$19</f>
        <v>137254.33948451577</v>
      </c>
      <c r="AX11" s="110">
        <f>IF(Inputs!$B$27="Yes",Output_Detail!AX94,0)*Inputs!$B$19</f>
        <v>139999.42627420617</v>
      </c>
      <c r="AY11" s="110">
        <f>IF(Inputs!$B$27="Yes",Output_Detail!AY94,0)*Inputs!$B$19</f>
        <v>116687.52180774699</v>
      </c>
      <c r="AZ11" s="110">
        <f>IF(Inputs!$B$27="Yes",Output_Detail!AZ94,0)*Inputs!$B$19</f>
        <v>119021.27224390184</v>
      </c>
      <c r="BA11" s="110">
        <f>IF(Inputs!$B$27="Yes",Output_Detail!BA94,0)*Inputs!$B$19</f>
        <v>121401.69768877985</v>
      </c>
      <c r="BB11" s="110">
        <f>IF(Inputs!$B$27="Yes",Output_Detail!BB94,0)*Inputs!$B$19</f>
        <v>123829.73164255543</v>
      </c>
      <c r="BC11" s="110">
        <f>IF(Inputs!$B$27="Yes",Output_Detail!BC94,0)*Inputs!$B$19</f>
        <v>126306.32627540664</v>
      </c>
      <c r="BD11" s="110">
        <f>IF(Inputs!$B$27="Yes",Output_Detail!BD94,0)*Inputs!$B$19</f>
        <v>128832.45280091476</v>
      </c>
      <c r="BE11" s="110">
        <f>IF(Inputs!$B$27="Yes",Output_Detail!BE94,0)*Inputs!$B$19</f>
        <v>105678.64834648467</v>
      </c>
      <c r="BF11" s="110">
        <f>IF(Inputs!$B$27="Yes",Output_Detail!BF94,0)*Inputs!$B$19</f>
        <v>107792.22131341431</v>
      </c>
      <c r="BG11" s="110">
        <f>IF(Inputs!$B$27="Yes",Output_Detail!BG94,0)*Inputs!$B$19</f>
        <v>109948.06573968248</v>
      </c>
      <c r="BH11" s="110">
        <f>IF(Inputs!$B$27="Yes",Output_Detail!BH94,0)*Inputs!$B$19</f>
        <v>112147.02705447616</v>
      </c>
      <c r="BI11" s="110">
        <f>IF(Inputs!$B$27="Yes",Output_Detail!BI94,0)*Inputs!$B$19</f>
        <v>114389.9675955657</v>
      </c>
      <c r="BJ11" s="110">
        <f>IF(Inputs!$B$27="Yes",Output_Detail!BJ94,0)*Inputs!$B$19</f>
        <v>116677.76694747707</v>
      </c>
      <c r="BK11" s="109">
        <f>(C11*Conversions!G$14+AG11*Conversions!G$15)/Conversions!$B$9</f>
        <v>0</v>
      </c>
      <c r="BL11" s="110">
        <f>(D11*Conversions!H$14+AH11*Conversions!H$15)/Conversions!$B$9</f>
        <v>0</v>
      </c>
      <c r="BM11" s="110">
        <f>(E11*Conversions!I$14+AI11*Conversions!I$15)/Conversions!$B$9</f>
        <v>0</v>
      </c>
      <c r="BN11" s="110">
        <f ca="1">(F11*Conversions!J$14+AJ11*Conversions!J$15)/Conversions!$B$9</f>
        <v>101972.9154557773</v>
      </c>
      <c r="BO11" s="110">
        <f ca="1">(G11*Conversions!K$14+AK11*Conversions!K$15)/Conversions!$B$9</f>
        <v>103295.36300100325</v>
      </c>
      <c r="BP11" s="110">
        <f ca="1">(H11*Conversions!L$14+AL11*Conversions!L$15)/Conversions!$B$9</f>
        <v>104629.91928185584</v>
      </c>
      <c r="BQ11" s="110">
        <f ca="1">(I11*Conversions!M$14+AM11*Conversions!M$15)/Conversions!$B$9</f>
        <v>75697.528334815797</v>
      </c>
      <c r="BR11" s="110">
        <f ca="1">(J11*Conversions!N$14+AN11*Conversions!N$15)/Conversions!$B$9</f>
        <v>76667.980645279356</v>
      </c>
      <c r="BS11" s="110">
        <f ca="1">(K11*Conversions!O$14+AO11*Conversions!O$15)/Conversions!$B$9</f>
        <v>76649.109238384248</v>
      </c>
      <c r="BT11" s="110">
        <f ca="1">(L11*Conversions!P$14+AP11*Conversions!P$15)/Conversions!$B$9</f>
        <v>130217.98683102384</v>
      </c>
      <c r="BU11" s="110">
        <f ca="1">(M11*Conversions!Q$14+AQ11*Conversions!Q$15)/Conversions!$B$9</f>
        <v>130076.94660754321</v>
      </c>
      <c r="BV11" s="110">
        <f ca="1">(N11*Conversions!R$14+AR11*Conversions!R$15)/Conversions!$B$9</f>
        <v>129878.17758039093</v>
      </c>
      <c r="BW11" s="110">
        <f ca="1">(O11*Conversions!S$14+AS11*Conversions!S$15)/Conversions!$B$9</f>
        <v>76246.721772652687</v>
      </c>
      <c r="BX11" s="110">
        <f ca="1">(P11*Conversions!T$14+AT11*Conversions!T$15)/Conversions!$B$9</f>
        <v>75323.386963686411</v>
      </c>
      <c r="BY11" s="110">
        <f ca="1">(Q11*Conversions!U$14+AU11*Conversions!U$15)/Conversions!$B$9</f>
        <v>74332.620073652448</v>
      </c>
      <c r="BZ11" s="110">
        <f ca="1">(R11*Conversions!V$14+AV11*Conversions!V$15)/Conversions!$B$9</f>
        <v>128226.16301815536</v>
      </c>
      <c r="CA11" s="110">
        <f ca="1">(S11*Conversions!W$14+AW11*Conversions!W$15)/Conversions!$B$9</f>
        <v>126243.97118893797</v>
      </c>
      <c r="CB11" s="110">
        <f ca="1">(T11*Conversions!X$14+AX11*Conversions!X$15)/Conversions!$B$9</f>
        <v>124131.20122134456</v>
      </c>
      <c r="CC11" s="110">
        <f ca="1">(U11*Conversions!Y$14+AY11*Conversions!Y$15)/Conversions!$B$9</f>
        <v>99596.168399541551</v>
      </c>
      <c r="CD11" s="110">
        <f ca="1">(V11*Conversions!Z$14+AZ11*Conversions!Z$15)/Conversions!$B$9</f>
        <v>97645.368961646382</v>
      </c>
      <c r="CE11" s="110">
        <f ca="1">(W11*Conversions!AA$14+BA11*Conversions!AA$15)/Conversions!$B$9</f>
        <v>95576.699078875579</v>
      </c>
      <c r="CF11" s="110">
        <f ca="1">(X11*Conversions!AB$14+BB11*Conversions!AB$15)/Conversions!$B$9</f>
        <v>93386.224253209293</v>
      </c>
      <c r="CG11" s="110">
        <f ca="1">(Y11*Conversions!AC$14+BC11*Conversions!AC$15)/Conversions!$B$9</f>
        <v>91069.899754884813</v>
      </c>
      <c r="CH11" s="110">
        <f ca="1">(Z11*Conversions!AD$14+BD11*Conversions!AD$15)/Conversions!$B$9</f>
        <v>88623.56778692604</v>
      </c>
      <c r="CI11" s="110">
        <f ca="1">(AA11*Conversions!AE$14+BE11*Conversions!AE$15)/Conversions!$B$9</f>
        <v>69195.383054125181</v>
      </c>
      <c r="CJ11" s="110">
        <f ca="1">(AB11*Conversions!AF$14+BF11*Conversions!AF$15)/Conversions!$B$9</f>
        <v>67008.543728075834</v>
      </c>
      <c r="CK11" s="110">
        <f ca="1">(AC11*Conversions!AG$14+BG11*Conversions!AG$15)/Conversions!$B$9</f>
        <v>64706.552675762883</v>
      </c>
      <c r="CL11" s="110">
        <f ca="1">(AD11*Conversions!AH$14+BH11*Conversions!AH$15)/Conversions!$B$9</f>
        <v>62285.678563866168</v>
      </c>
      <c r="CM11" s="110">
        <f ca="1">(AE11*Conversions!AI$14+BI11*Conversions!AI$15)/Conversions!$B$9</f>
        <v>59742.086866423298</v>
      </c>
      <c r="CN11" s="120">
        <f ca="1">(AF11*Conversions!AJ$14+BJ11*Conversions!AJ$15)/Conversions!$B$9</f>
        <v>57071.837229657169</v>
      </c>
    </row>
    <row r="12" spans="2:92">
      <c r="B12" s="96" t="s">
        <v>49</v>
      </c>
      <c r="C12" s="109">
        <f>IF(Inputs!$B$27="Yes",Output_Detail!C95,0)*Inputs!$B$18</f>
        <v>0</v>
      </c>
      <c r="D12" s="110">
        <f>IF(Inputs!$B$27="Yes",Output_Detail!D95,0)*Inputs!$B$18</f>
        <v>0</v>
      </c>
      <c r="E12" s="110">
        <f>IF(Inputs!$B$27="Yes",Output_Detail!E95,0)*Inputs!$B$18</f>
        <v>0</v>
      </c>
      <c r="F12" s="110">
        <f ca="1">IF(Inputs!$B$27="Yes",Output_Detail!F95,0)*Inputs!$B$18</f>
        <v>91637248.383971602</v>
      </c>
      <c r="G12" s="110">
        <f ca="1">IF(Inputs!$B$27="Yes",Output_Detail!G95,0)*Inputs!$B$18</f>
        <v>93469993.351651102</v>
      </c>
      <c r="H12" s="110">
        <f ca="1">IF(Inputs!$B$27="Yes",Output_Detail!H95,0)*Inputs!$B$18</f>
        <v>95339393.218684122</v>
      </c>
      <c r="I12" s="110">
        <f ca="1">IF(Inputs!$B$27="Yes",Output_Detail!I95,0)*Inputs!$B$18</f>
        <v>69461557.916469872</v>
      </c>
      <c r="J12" s="110">
        <f ca="1">IF(Inputs!$B$27="Yes",Output_Detail!J95,0)*Inputs!$B$18</f>
        <v>70850789.07479924</v>
      </c>
      <c r="K12" s="110">
        <f ca="1">IF(Inputs!$B$27="Yes",Output_Detail!K95,0)*Inputs!$B$18</f>
        <v>72267804.856295228</v>
      </c>
      <c r="L12" s="110">
        <f ca="1">IF(Inputs!$B$27="Yes",Output_Detail!L95,0)*Inputs!$B$18</f>
        <v>125312373.62081595</v>
      </c>
      <c r="M12" s="110">
        <f ca="1">IF(Inputs!$B$27="Yes",Output_Detail!M95,0)*Inputs!$B$18</f>
        <v>127818621.09323227</v>
      </c>
      <c r="N12" s="110">
        <f ca="1">IF(Inputs!$B$27="Yes",Output_Detail!N95,0)*Inputs!$B$18</f>
        <v>130374993.51509692</v>
      </c>
      <c r="O12" s="110">
        <f ca="1">IF(Inputs!$B$27="Yes",Output_Detail!O95,0)*Inputs!$B$18</f>
        <v>78224996.109058127</v>
      </c>
      <c r="P12" s="110">
        <f ca="1">IF(Inputs!$B$27="Yes",Output_Detail!P95,0)*Inputs!$B$18</f>
        <v>79789496.031239301</v>
      </c>
      <c r="Q12" s="110">
        <f ca="1">IF(Inputs!$B$27="Yes",Output_Detail!Q95,0)*Inputs!$B$18</f>
        <v>81385285.951864079</v>
      </c>
      <c r="R12" s="110">
        <f ca="1">IF(Inputs!$B$27="Yes",Output_Detail!R95,0)*Inputs!$B$18</f>
        <v>145272735.42407739</v>
      </c>
      <c r="S12" s="110">
        <f ca="1">IF(Inputs!$B$27="Yes",Output_Detail!S95,0)*Inputs!$B$18</f>
        <v>148178190.13255897</v>
      </c>
      <c r="T12" s="110">
        <f ca="1">IF(Inputs!$B$27="Yes",Output_Detail!T95,0)*Inputs!$B$18</f>
        <v>151141753.93521014</v>
      </c>
      <c r="U12" s="110">
        <f ca="1">IF(Inputs!$B$27="Yes",Output_Detail!U95,0)*Inputs!$B$18</f>
        <v>125974492.73708425</v>
      </c>
      <c r="V12" s="110">
        <f ca="1">IF(Inputs!$B$27="Yes",Output_Detail!V95,0)*Inputs!$B$18</f>
        <v>128493982.59182596</v>
      </c>
      <c r="W12" s="110">
        <f ca="1">IF(Inputs!$B$27="Yes",Output_Detail!W95,0)*Inputs!$B$18</f>
        <v>131063862.24366249</v>
      </c>
      <c r="X12" s="110">
        <f ca="1">IF(Inputs!$B$27="Yes",Output_Detail!X95,0)*Inputs!$B$18</f>
        <v>133685139.48853575</v>
      </c>
      <c r="Y12" s="110">
        <f ca="1">IF(Inputs!$B$27="Yes",Output_Detail!Y95,0)*Inputs!$B$18</f>
        <v>136358842.27830645</v>
      </c>
      <c r="Z12" s="110">
        <f ca="1">IF(Inputs!$B$27="Yes",Output_Detail!Z95,0)*Inputs!$B$18</f>
        <v>139086019.12387261</v>
      </c>
      <c r="AA12" s="110">
        <f ca="1">IF(Inputs!$B$27="Yes",Output_Detail!AA95,0)*Inputs!$B$18</f>
        <v>114089440.86174999</v>
      </c>
      <c r="AB12" s="110">
        <f ca="1">IF(Inputs!$B$27="Yes",Output_Detail!AB95,0)*Inputs!$B$18</f>
        <v>116371229.67898498</v>
      </c>
      <c r="AC12" s="110">
        <f ca="1">IF(Inputs!$B$27="Yes",Output_Detail!AC95,0)*Inputs!$B$18</f>
        <v>118698654.27256472</v>
      </c>
      <c r="AD12" s="110">
        <f ca="1">IF(Inputs!$B$27="Yes",Output_Detail!AD95,0)*Inputs!$B$18</f>
        <v>121072627.358016</v>
      </c>
      <c r="AE12" s="110">
        <f ca="1">IF(Inputs!$B$27="Yes",Output_Detail!AE95,0)*Inputs!$B$18</f>
        <v>123494079.90517634</v>
      </c>
      <c r="AF12" s="120">
        <f ca="1">IF(Inputs!$B$27="Yes",Output_Detail!AF95,0)*Inputs!$B$18</f>
        <v>125963961.50327985</v>
      </c>
      <c r="AG12" s="110">
        <f>IF(Inputs!$B$27="Yes",Output_Detail!AG95,0)*Inputs!$B$19</f>
        <v>0</v>
      </c>
      <c r="AH12" s="110">
        <f>IF(Inputs!$B$27="Yes",Output_Detail!AH95,0)*Inputs!$B$19</f>
        <v>0</v>
      </c>
      <c r="AI12" s="110">
        <f>IF(Inputs!$B$27="Yes",Output_Detail!AI95,0)*Inputs!$B$19</f>
        <v>0</v>
      </c>
      <c r="AJ12" s="110">
        <f>IF(Inputs!$B$27="Yes",Output_Detail!AJ95,0)*Inputs!$B$19</f>
        <v>47533.7267461999</v>
      </c>
      <c r="AK12" s="110">
        <f>IF(Inputs!$B$27="Yes",Output_Detail!AK95,0)*Inputs!$B$19</f>
        <v>48484.401281123886</v>
      </c>
      <c r="AL12" s="110">
        <f>IF(Inputs!$B$27="Yes",Output_Detail!AL95,0)*Inputs!$B$19</f>
        <v>49454.089306746384</v>
      </c>
      <c r="AM12" s="110">
        <f>IF(Inputs!$B$27="Yes",Output_Detail!AM95,0)*Inputs!$B$19</f>
        <v>36030.836494915187</v>
      </c>
      <c r="AN12" s="110">
        <f>IF(Inputs!$B$27="Yes",Output_Detail!AN95,0)*Inputs!$B$19</f>
        <v>36751.4532248135</v>
      </c>
      <c r="AO12" s="110">
        <f>IF(Inputs!$B$27="Yes",Output_Detail!AO95,0)*Inputs!$B$19</f>
        <v>37486.482289309795</v>
      </c>
      <c r="AP12" s="110">
        <f>IF(Inputs!$B$27="Yes",Output_Detail!AP95,0)*Inputs!$B$19</f>
        <v>65001.560289663124</v>
      </c>
      <c r="AQ12" s="110">
        <f>IF(Inputs!$B$27="Yes",Output_Detail!AQ95,0)*Inputs!$B$19</f>
        <v>66301.591495456451</v>
      </c>
      <c r="AR12" s="110">
        <f>IF(Inputs!$B$27="Yes",Output_Detail!AR95,0)*Inputs!$B$19</f>
        <v>67627.623325365596</v>
      </c>
      <c r="AS12" s="110">
        <f>IF(Inputs!$B$27="Yes",Output_Detail!AS95,0)*Inputs!$B$19</f>
        <v>40576.573995219318</v>
      </c>
      <c r="AT12" s="110">
        <f>IF(Inputs!$B$27="Yes",Output_Detail!AT95,0)*Inputs!$B$19</f>
        <v>41388.10547512371</v>
      </c>
      <c r="AU12" s="110">
        <f>IF(Inputs!$B$27="Yes",Output_Detail!AU95,0)*Inputs!$B$19</f>
        <v>42215.867584626183</v>
      </c>
      <c r="AV12" s="110">
        <f>IF(Inputs!$B$27="Yes",Output_Detail!AV95,0)*Inputs!$B$19</f>
        <v>75355.323638557777</v>
      </c>
      <c r="AW12" s="110">
        <f>IF(Inputs!$B$27="Yes",Output_Detail!AW95,0)*Inputs!$B$19</f>
        <v>76862.430111328838</v>
      </c>
      <c r="AX12" s="110">
        <f>IF(Inputs!$B$27="Yes",Output_Detail!AX95,0)*Inputs!$B$19</f>
        <v>78399.678713555462</v>
      </c>
      <c r="AY12" s="110">
        <f>IF(Inputs!$B$27="Yes",Output_Detail!AY95,0)*Inputs!$B$19</f>
        <v>65345.012212338319</v>
      </c>
      <c r="AZ12" s="110">
        <f>IF(Inputs!$B$27="Yes",Output_Detail!AZ95,0)*Inputs!$B$19</f>
        <v>66651.912456585036</v>
      </c>
      <c r="BA12" s="110">
        <f>IF(Inputs!$B$27="Yes",Output_Detail!BA95,0)*Inputs!$B$19</f>
        <v>67984.950705716721</v>
      </c>
      <c r="BB12" s="110">
        <f>IF(Inputs!$B$27="Yes",Output_Detail!BB95,0)*Inputs!$B$19</f>
        <v>69344.649719831054</v>
      </c>
      <c r="BC12" s="110">
        <f>IF(Inputs!$B$27="Yes",Output_Detail!BC95,0)*Inputs!$B$19</f>
        <v>70731.542714227719</v>
      </c>
      <c r="BD12" s="110">
        <f>IF(Inputs!$B$27="Yes",Output_Detail!BD95,0)*Inputs!$B$19</f>
        <v>72146.173568512269</v>
      </c>
      <c r="BE12" s="110">
        <f>IF(Inputs!$B$27="Yes",Output_Detail!BE95,0)*Inputs!$B$19</f>
        <v>59180.043074031419</v>
      </c>
      <c r="BF12" s="110">
        <f>IF(Inputs!$B$27="Yes",Output_Detail!BF95,0)*Inputs!$B$19</f>
        <v>60363.643935512016</v>
      </c>
      <c r="BG12" s="110">
        <f>IF(Inputs!$B$27="Yes",Output_Detail!BG95,0)*Inputs!$B$19</f>
        <v>61570.916814222197</v>
      </c>
      <c r="BH12" s="110">
        <f>IF(Inputs!$B$27="Yes",Output_Detail!BH95,0)*Inputs!$B$19</f>
        <v>62802.335150506653</v>
      </c>
      <c r="BI12" s="110">
        <f>IF(Inputs!$B$27="Yes",Output_Detail!BI95,0)*Inputs!$B$19</f>
        <v>64058.381853516796</v>
      </c>
      <c r="BJ12" s="110">
        <f>IF(Inputs!$B$27="Yes",Output_Detail!BJ95,0)*Inputs!$B$19</f>
        <v>65339.54949058716</v>
      </c>
      <c r="BK12" s="109">
        <f>(C12*Conversions!G$14+AG12*Conversions!G$15)/Conversions!$B$9</f>
        <v>0</v>
      </c>
      <c r="BL12" s="110">
        <f>(D12*Conversions!H$14+AH12*Conversions!H$15)/Conversions!$B$9</f>
        <v>0</v>
      </c>
      <c r="BM12" s="110">
        <f>(E12*Conversions!I$14+AI12*Conversions!I$15)/Conversions!$B$9</f>
        <v>0</v>
      </c>
      <c r="BN12" s="110">
        <f ca="1">(F12*Conversions!J$14+AJ12*Conversions!J$15)/Conversions!$B$9</f>
        <v>57104.832655235288</v>
      </c>
      <c r="BO12" s="110">
        <f ca="1">(G12*Conversions!K$14+AK12*Conversions!K$15)/Conversions!$B$9</f>
        <v>57845.403280561819</v>
      </c>
      <c r="BP12" s="110">
        <f ca="1">(H12*Conversions!L$14+AL12*Conversions!L$15)/Conversions!$B$9</f>
        <v>58592.754797839269</v>
      </c>
      <c r="BQ12" s="110">
        <f ca="1">(I12*Conversions!M$14+AM12*Conversions!M$15)/Conversions!$B$9</f>
        <v>42390.615867496861</v>
      </c>
      <c r="BR12" s="110">
        <f ca="1">(J12*Conversions!N$14+AN12*Conversions!N$15)/Conversions!$B$9</f>
        <v>42934.069161356441</v>
      </c>
      <c r="BS12" s="110">
        <f ca="1">(K12*Conversions!O$14+AO12*Conversions!O$15)/Conversions!$B$9</f>
        <v>42923.501173495184</v>
      </c>
      <c r="BT12" s="110">
        <f ca="1">(L12*Conversions!P$14+AP12*Conversions!P$15)/Conversions!$B$9</f>
        <v>72922.072625373359</v>
      </c>
      <c r="BU12" s="110">
        <f ca="1">(M12*Conversions!Q$14+AQ12*Conversions!Q$15)/Conversions!$B$9</f>
        <v>72843.090100224203</v>
      </c>
      <c r="BV12" s="110">
        <f ca="1">(N12*Conversions!R$14+AR12*Conversions!R$15)/Conversions!$B$9</f>
        <v>72731.77944501891</v>
      </c>
      <c r="BW12" s="110">
        <f ca="1">(O12*Conversions!S$14+AS12*Conversions!S$15)/Conversions!$B$9</f>
        <v>42698.164192685508</v>
      </c>
      <c r="BX12" s="110">
        <f ca="1">(P12*Conversions!T$14+AT12*Conversions!T$15)/Conversions!$B$9</f>
        <v>42181.096699664406</v>
      </c>
      <c r="BY12" s="110">
        <f ca="1">(Q12*Conversions!U$14+AU12*Conversions!U$15)/Conversions!$B$9</f>
        <v>41626.267241245368</v>
      </c>
      <c r="BZ12" s="110">
        <f ca="1">(R12*Conversions!V$14+AV12*Conversions!V$15)/Conversions!$B$9</f>
        <v>71806.651290167021</v>
      </c>
      <c r="CA12" s="110">
        <f ca="1">(S12*Conversions!W$14+AW12*Conversions!W$15)/Conversions!$B$9</f>
        <v>70696.623865805275</v>
      </c>
      <c r="CB12" s="110">
        <f ca="1">(T12*Conversions!X$14+AX12*Conversions!X$15)/Conversions!$B$9</f>
        <v>69513.472683952961</v>
      </c>
      <c r="CC12" s="110">
        <f ca="1">(U12*Conversions!Y$14+AY12*Conversions!Y$15)/Conversions!$B$9</f>
        <v>55773.854303743283</v>
      </c>
      <c r="CD12" s="110">
        <f ca="1">(V12*Conversions!Z$14+AZ12*Conversions!Z$15)/Conversions!$B$9</f>
        <v>54681.406618521985</v>
      </c>
      <c r="CE12" s="110">
        <f ca="1">(W12*Conversions!AA$14+BA12*Conversions!AA$15)/Conversions!$B$9</f>
        <v>53522.951484170342</v>
      </c>
      <c r="CF12" s="110">
        <f ca="1">(X12*Conversions!AB$14+BB12*Conversions!AB$15)/Conversions!$B$9</f>
        <v>52296.285581797216</v>
      </c>
      <c r="CG12" s="110">
        <f ca="1">(Y12*Conversions!AC$14+BC12*Conversions!AC$15)/Conversions!$B$9</f>
        <v>50999.143862735495</v>
      </c>
      <c r="CH12" s="110">
        <f ca="1">(Z12*Conversions!AD$14+BD12*Conversions!AD$15)/Conversions!$B$9</f>
        <v>49629.19796067859</v>
      </c>
      <c r="CI12" s="110">
        <f ca="1">(AA12*Conversions!AE$14+BE12*Conversions!AE$15)/Conversions!$B$9</f>
        <v>38749.414510310096</v>
      </c>
      <c r="CJ12" s="110">
        <f ca="1">(AB12*Conversions!AF$14+BF12*Conversions!AF$15)/Conversions!$B$9</f>
        <v>37524.784487722471</v>
      </c>
      <c r="CK12" s="110">
        <f ca="1">(AC12*Conversions!AG$14+BG12*Conversions!AG$15)/Conversions!$B$9</f>
        <v>36235.669498427218</v>
      </c>
      <c r="CL12" s="110">
        <f ca="1">(AD12*Conversions!AH$14+BH12*Conversions!AH$15)/Conversions!$B$9</f>
        <v>34879.979995765061</v>
      </c>
      <c r="CM12" s="110">
        <f ca="1">(AE12*Conversions!AI$14+BI12*Conversions!AI$15)/Conversions!$B$9</f>
        <v>33455.568645197054</v>
      </c>
      <c r="CN12" s="120">
        <f ca="1">(AF12*Conversions!AJ$14+BJ12*Conversions!AJ$15)/Conversions!$B$9</f>
        <v>31960.228848608018</v>
      </c>
    </row>
    <row r="13" spans="2:92">
      <c r="C13" s="109"/>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2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09"/>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20"/>
    </row>
    <row r="14" spans="2:92">
      <c r="B14" s="123" t="s">
        <v>75</v>
      </c>
      <c r="C14" s="109"/>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2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09"/>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20"/>
    </row>
    <row r="15" spans="2:92">
      <c r="B15" s="96" t="s">
        <v>46</v>
      </c>
      <c r="C15" s="109">
        <f>IF(Inputs!$B$28="Yes",Output_Detail!C98,0)*Inputs!$B$18</f>
        <v>0</v>
      </c>
      <c r="D15" s="110">
        <f>IF(Inputs!$B$28="Yes",Output_Detail!D98,0)*Inputs!$B$18</f>
        <v>0</v>
      </c>
      <c r="E15" s="110">
        <f ca="1">IF(Inputs!$B$28="Yes",Output_Detail!E98,0)*Inputs!$B$18</f>
        <v>45033097.180932663</v>
      </c>
      <c r="F15" s="110">
        <f ca="1">IF(Inputs!$B$28="Yes",Output_Detail!F98,0)*Inputs!$B$18</f>
        <v>45663560.541465722</v>
      </c>
      <c r="G15" s="110">
        <f ca="1">IF(Inputs!$B$28="Yes",Output_Detail!G98,0)*Inputs!$B$18</f>
        <v>46302850.389046252</v>
      </c>
      <c r="H15" s="110">
        <f ca="1">IF(Inputs!$B$28="Yes",Output_Detail!H98,0)*Inputs!$B$18</f>
        <v>89207071.559536517</v>
      </c>
      <c r="I15" s="110">
        <f ca="1">IF(Inputs!$B$28="Yes",Output_Detail!I98,0)*Inputs!$B$18</f>
        <v>90455970.56137003</v>
      </c>
      <c r="J15" s="110">
        <f ca="1">IF(Inputs!$B$28="Yes",Output_Detail!J98,0)*Inputs!$B$18</f>
        <v>91722354.149229228</v>
      </c>
      <c r="K15" s="110">
        <f ca="1">IF(Inputs!$B$28="Yes",Output_Detail!K98,0)*Inputs!$B$18</f>
        <v>39650125.451014712</v>
      </c>
      <c r="L15" s="110">
        <f ca="1">IF(Inputs!$B$28="Yes",Output_Detail!L98,0)*Inputs!$B$18</f>
        <v>40205227.20732893</v>
      </c>
      <c r="M15" s="110">
        <f ca="1">IF(Inputs!$B$28="Yes",Output_Detail!M98,0)*Inputs!$B$18</f>
        <v>40768100.388231531</v>
      </c>
      <c r="N15" s="110">
        <f ca="1">IF(Inputs!$B$28="Yes",Output_Detail!N98,0)*Inputs!$B$18</f>
        <v>78543822.207966849</v>
      </c>
      <c r="O15" s="110">
        <f ca="1">IF(Inputs!$B$28="Yes",Output_Detail!O98,0)*Inputs!$B$18</f>
        <v>79643435.718878388</v>
      </c>
      <c r="P15" s="110">
        <f ca="1">IF(Inputs!$B$28="Yes",Output_Detail!P98,0)*Inputs!$B$18</f>
        <v>80758443.818942696</v>
      </c>
      <c r="Q15" s="110">
        <f ca="1">IF(Inputs!$B$28="Yes",Output_Detail!Q98,0)*Inputs!$B$18</f>
        <v>34910600.129605494</v>
      </c>
      <c r="R15" s="110">
        <f ca="1">IF(Inputs!$B$28="Yes",Output_Detail!R98,0)*Inputs!$B$18</f>
        <v>35399348.53141997</v>
      </c>
      <c r="S15" s="110">
        <f ca="1">IF(Inputs!$B$28="Yes",Output_Detail!S98,0)*Inputs!$B$18</f>
        <v>35894939.410859853</v>
      </c>
      <c r="T15" s="110">
        <f ca="1">IF(Inputs!$B$28="Yes",Output_Detail!T98,0)*Inputs!$B$18</f>
        <v>69155190.268962562</v>
      </c>
      <c r="U15" s="110">
        <f ca="1">IF(Inputs!$B$28="Yes",Output_Detail!U98,0)*Inputs!$B$18</f>
        <v>70123362.932728037</v>
      </c>
      <c r="V15" s="110">
        <f ca="1">IF(Inputs!$B$28="Yes",Output_Detail!V98,0)*Inputs!$B$18</f>
        <v>71105090.013786227</v>
      </c>
      <c r="W15" s="110">
        <f ca="1">IF(Inputs!$B$28="Yes",Output_Detail!W98,0)*Inputs!$B$18</f>
        <v>30737607.70101222</v>
      </c>
      <c r="X15" s="110">
        <f ca="1">IF(Inputs!$B$28="Yes",Output_Detail!X98,0)*Inputs!$B$18</f>
        <v>31167934.208826393</v>
      </c>
      <c r="Y15" s="110">
        <f ca="1">IF(Inputs!$B$28="Yes",Output_Detail!Y98,0)*Inputs!$B$18</f>
        <v>31604285.287749965</v>
      </c>
      <c r="Z15" s="110">
        <f ca="1">IF(Inputs!$B$28="Yes",Output_Detail!Z98,0)*Inputs!$B$18</f>
        <v>60888816.035379089</v>
      </c>
      <c r="AA15" s="110">
        <f ca="1">IF(Inputs!$B$28="Yes",Output_Detail!AA98,0)*Inputs!$B$18</f>
        <v>61741259.459874399</v>
      </c>
      <c r="AB15" s="110">
        <f ca="1">IF(Inputs!$B$28="Yes",Output_Detail!AB98,0)*Inputs!$B$18</f>
        <v>62605637.092312641</v>
      </c>
      <c r="AC15" s="110">
        <f ca="1">IF(Inputs!$B$28="Yes",Output_Detail!AC98,0)*Inputs!$B$18</f>
        <v>0</v>
      </c>
      <c r="AD15" s="110">
        <f ca="1">IF(Inputs!$B$28="Yes",Output_Detail!AD98,0)*Inputs!$B$18</f>
        <v>0</v>
      </c>
      <c r="AE15" s="110">
        <f ca="1">IF(Inputs!$B$28="Yes",Output_Detail!AE98,0)*Inputs!$B$18</f>
        <v>0</v>
      </c>
      <c r="AF15" s="120">
        <f ca="1">IF(Inputs!$B$28="Yes",Output_Detail!AF98,0)*Inputs!$B$18</f>
        <v>0</v>
      </c>
      <c r="AG15" s="110">
        <f>IF(Inputs!$B$28="Yes",Output_Detail!AG98,0)*Inputs!$B$19</f>
        <v>0</v>
      </c>
      <c r="AH15" s="110">
        <f>IF(Inputs!$B$28="Yes",Output_Detail!AH98,0)*Inputs!$B$19</f>
        <v>0</v>
      </c>
      <c r="AI15" s="110">
        <f>IF(Inputs!$B$28="Yes",Output_Detail!AI98,0)*Inputs!$B$19</f>
        <v>23359.397774190813</v>
      </c>
      <c r="AJ15" s="110">
        <f>IF(Inputs!$B$28="Yes",Output_Detail!AJ98,0)*Inputs!$B$19</f>
        <v>23686.4293430295</v>
      </c>
      <c r="AK15" s="110">
        <f>IF(Inputs!$B$28="Yes",Output_Detail!AK98,0)*Inputs!$B$19</f>
        <v>24018.039353831886</v>
      </c>
      <c r="AL15" s="110">
        <f>IF(Inputs!$B$28="Yes",Output_Detail!AL98,0)*Inputs!$B$19</f>
        <v>46273.154619092522</v>
      </c>
      <c r="AM15" s="110">
        <f>IF(Inputs!$B$28="Yes",Output_Detail!AM98,0)*Inputs!$B$19</f>
        <v>46920.978783759827</v>
      </c>
      <c r="AN15" s="110">
        <f>IF(Inputs!$B$28="Yes",Output_Detail!AN98,0)*Inputs!$B$19</f>
        <v>47577.87248673242</v>
      </c>
      <c r="AO15" s="110">
        <f>IF(Inputs!$B$28="Yes",Output_Detail!AO98,0)*Inputs!$B$19</f>
        <v>20567.163046448888</v>
      </c>
      <c r="AP15" s="110">
        <f>IF(Inputs!$B$28="Yes",Output_Detail!AP98,0)*Inputs!$B$19</f>
        <v>20855.103329099147</v>
      </c>
      <c r="AQ15" s="110">
        <f>IF(Inputs!$B$28="Yes",Output_Detail!AQ98,0)*Inputs!$B$19</f>
        <v>21147.074775706529</v>
      </c>
      <c r="AR15" s="110">
        <f>IF(Inputs!$B$28="Yes",Output_Detail!AR98,0)*Inputs!$B$19</f>
        <v>40741.954262876214</v>
      </c>
      <c r="AS15" s="110">
        <f>IF(Inputs!$B$28="Yes",Output_Detail!AS98,0)*Inputs!$B$19</f>
        <v>41312.341622556509</v>
      </c>
      <c r="AT15" s="110">
        <f>IF(Inputs!$B$28="Yes",Output_Detail!AT98,0)*Inputs!$B$19</f>
        <v>41890.714405272309</v>
      </c>
      <c r="AU15" s="110">
        <f>IF(Inputs!$B$28="Yes",Output_Detail!AU98,0)*Inputs!$B$19</f>
        <v>18108.694405066504</v>
      </c>
      <c r="AV15" s="110">
        <f>IF(Inputs!$B$28="Yes",Output_Detail!AV98,0)*Inputs!$B$19</f>
        <v>18362.216126737429</v>
      </c>
      <c r="AW15" s="110">
        <f>IF(Inputs!$B$28="Yes",Output_Detail!AW98,0)*Inputs!$B$19</f>
        <v>18619.287152511759</v>
      </c>
      <c r="AX15" s="110">
        <f>IF(Inputs!$B$28="Yes",Output_Detail!AX98,0)*Inputs!$B$19</f>
        <v>35871.918628029169</v>
      </c>
      <c r="AY15" s="110">
        <f>IF(Inputs!$B$28="Yes",Output_Detail!AY98,0)*Inputs!$B$19</f>
        <v>36374.125488821534</v>
      </c>
      <c r="AZ15" s="110">
        <f>IF(Inputs!$B$28="Yes",Output_Detail!AZ98,0)*Inputs!$B$19</f>
        <v>36883.363245665074</v>
      </c>
      <c r="BA15" s="110">
        <f>IF(Inputs!$B$28="Yes",Output_Detail!BA98,0)*Inputs!$B$19</f>
        <v>15944.095562207669</v>
      </c>
      <c r="BB15" s="110">
        <f>IF(Inputs!$B$28="Yes",Output_Detail!BB98,0)*Inputs!$B$19</f>
        <v>16167.312900078579</v>
      </c>
      <c r="BC15" s="110">
        <f>IF(Inputs!$B$28="Yes",Output_Detail!BC98,0)*Inputs!$B$19</f>
        <v>16393.655280679675</v>
      </c>
      <c r="BD15" s="110">
        <f>IF(Inputs!$B$28="Yes",Output_Detail!BD98,0)*Inputs!$B$19</f>
        <v>31584.016263757465</v>
      </c>
      <c r="BE15" s="110">
        <f>IF(Inputs!$B$28="Yes",Output_Detail!BE98,0)*Inputs!$B$19</f>
        <v>32026.192491450074</v>
      </c>
      <c r="BF15" s="110">
        <f>IF(Inputs!$B$28="Yes",Output_Detail!BF98,0)*Inputs!$B$19</f>
        <v>32474.559186330349</v>
      </c>
      <c r="BG15" s="110">
        <f>IF(Inputs!$B$28="Yes",Output_Detail!BG98,0)*Inputs!$B$19</f>
        <v>0</v>
      </c>
      <c r="BH15" s="110">
        <f>IF(Inputs!$B$28="Yes",Output_Detail!BH98,0)*Inputs!$B$19</f>
        <v>0</v>
      </c>
      <c r="BI15" s="110">
        <f>IF(Inputs!$B$28="Yes",Output_Detail!BI98,0)*Inputs!$B$19</f>
        <v>0</v>
      </c>
      <c r="BJ15" s="110">
        <f>IF(Inputs!$B$28="Yes",Output_Detail!BJ98,0)*Inputs!$B$19</f>
        <v>0</v>
      </c>
      <c r="BK15" s="109">
        <f>(C15*Conversions!G$14+AG15*Conversions!G$15)/Conversions!$B$9</f>
        <v>0</v>
      </c>
      <c r="BL15" s="110">
        <f>(D15*Conversions!H$14+AH15*Conversions!H$15)/Conversions!$B$9</f>
        <v>0</v>
      </c>
      <c r="BM15" s="110">
        <f ca="1">(E15*Conversions!I$14+AI15*Conversions!I$15)/Conversions!$B$9</f>
        <v>28256.357938601992</v>
      </c>
      <c r="BN15" s="110">
        <f ca="1">(F15*Conversions!J$14+AJ15*Conversions!J$15)/Conversions!$B$9</f>
        <v>28455.786584036126</v>
      </c>
      <c r="BO15" s="110">
        <f ca="1">(G15*Conversions!K$14+AK15*Conversions!K$15)/Conversions!$B$9</f>
        <v>28655.260985386452</v>
      </c>
      <c r="BP15" s="110">
        <f ca="1">(H15*Conversions!L$14+AL15*Conversions!L$15)/Conversions!$B$9</f>
        <v>54824.012338027816</v>
      </c>
      <c r="BQ15" s="110">
        <f ca="1">(I15*Conversions!M$14+AM15*Conversions!M$15)/Conversions!$B$9</f>
        <v>55202.970045672635</v>
      </c>
      <c r="BR15" s="110">
        <f ca="1">(J15*Conversions!N$14+AN15*Conversions!N$15)/Conversions!$B$9</f>
        <v>55581.793062713259</v>
      </c>
      <c r="BS15" s="110">
        <f ca="1">(K15*Conversions!O$14+AO15*Conversions!O$15)/Conversions!$B$9</f>
        <v>23550.213123397607</v>
      </c>
      <c r="BT15" s="110">
        <f ca="1">(L15*Conversions!P$14+AP15*Conversions!P$15)/Conversions!$B$9</f>
        <v>23396.320839025753</v>
      </c>
      <c r="BU15" s="110">
        <f ca="1">(M15*Conversions!Q$14+AQ15*Conversions!Q$15)/Conversions!$B$9</f>
        <v>23233.503728919299</v>
      </c>
      <c r="BV15" s="110">
        <f ca="1">(N15*Conversions!R$14+AR15*Conversions!R$15)/Conversions!$B$9</f>
        <v>43816.929915606277</v>
      </c>
      <c r="BW15" s="110">
        <f ca="1">(O15*Conversions!S$14+AS15*Conversions!S$15)/Conversions!$B$9</f>
        <v>43472.402228735737</v>
      </c>
      <c r="BX15" s="110">
        <f ca="1">(P15*Conversions!T$14+AT15*Conversions!T$15)/Conversions!$B$9</f>
        <v>42693.33555769705</v>
      </c>
      <c r="BY15" s="110">
        <f ca="1">(Q15*Conversions!U$14+AU15*Conversions!U$15)/Conversions!$B$9</f>
        <v>17855.782572377004</v>
      </c>
      <c r="BZ15" s="110">
        <f ca="1">(R15*Conversions!V$14+AV15*Conversions!V$15)/Conversions!$B$9</f>
        <v>17497.493032498274</v>
      </c>
      <c r="CA15" s="110">
        <f ca="1">(S15*Conversions!W$14+AW15*Conversions!W$15)/Conversions!$B$9</f>
        <v>17125.671652118759</v>
      </c>
      <c r="CB15" s="110">
        <f ca="1">(T15*Conversions!X$14+AX15*Conversions!X$15)/Conversions!$B$9</f>
        <v>31806.018552463051</v>
      </c>
      <c r="CC15" s="110">
        <f ca="1">(U15*Conversions!Y$14+AY15*Conversions!Y$15)/Conversions!$B$9</f>
        <v>31046.366153353472</v>
      </c>
      <c r="CD15" s="110">
        <f ca="1">(V15*Conversions!Z$14+AZ15*Conversions!Z$15)/Conversions!$B$9</f>
        <v>30259.209507432544</v>
      </c>
      <c r="CE15" s="110">
        <f ca="1">(W15*Conversions!AA$14+BA15*Conversions!AA$15)/Conversions!$B$9</f>
        <v>12552.411149476016</v>
      </c>
      <c r="CF15" s="110">
        <f ca="1">(X15*Conversions!AB$14+BB15*Conversions!AB$15)/Conversions!$B$9</f>
        <v>12192.583219163495</v>
      </c>
      <c r="CG15" s="110">
        <f ca="1">(Y15*Conversions!AC$14+BC15*Conversions!AC$15)/Conversions!$B$9</f>
        <v>11820.219834216925</v>
      </c>
      <c r="CH15" s="110">
        <f ca="1">(Z15*Conversions!AD$14+BD15*Conversions!AD$15)/Conversions!$B$9</f>
        <v>21726.577003543702</v>
      </c>
      <c r="CI15" s="110">
        <f ca="1">(AA15*Conversions!AE$14+BE15*Conversions!AE$15)/Conversions!$B$9</f>
        <v>20969.842933127864</v>
      </c>
      <c r="CJ15" s="110">
        <f ca="1">(AB15*Conversions!AF$14+BF15*Conversions!AF$15)/Conversions!$B$9</f>
        <v>20187.66189964769</v>
      </c>
      <c r="CK15" s="110">
        <f ca="1">(AC15*Conversions!AG$14+BG15*Conversions!AG$15)/Conversions!$B$9</f>
        <v>0</v>
      </c>
      <c r="CL15" s="110">
        <f ca="1">(AD15*Conversions!AH$14+BH15*Conversions!AH$15)/Conversions!$B$9</f>
        <v>0</v>
      </c>
      <c r="CM15" s="110">
        <f ca="1">(AE15*Conversions!AI$14+BI15*Conversions!AI$15)/Conversions!$B$9</f>
        <v>0</v>
      </c>
      <c r="CN15" s="120">
        <f ca="1">(AF15*Conversions!AJ$14+BJ15*Conversions!AJ$15)/Conversions!$B$9</f>
        <v>0</v>
      </c>
    </row>
    <row r="16" spans="2:92">
      <c r="B16" s="96" t="s">
        <v>47</v>
      </c>
      <c r="C16" s="109">
        <f>IF(Inputs!$B$28="Yes",Output_Detail!C99,0)*Inputs!$B$18</f>
        <v>0</v>
      </c>
      <c r="D16" s="110">
        <f>IF(Inputs!$B$28="Yes",Output_Detail!D99,0)*Inputs!$B$18</f>
        <v>0</v>
      </c>
      <c r="E16" s="110">
        <f ca="1">IF(Inputs!$B$28="Yes",Output_Detail!E99,0)*Inputs!$B$18</f>
        <v>40529787.462839395</v>
      </c>
      <c r="F16" s="110">
        <f ca="1">IF(Inputs!$B$28="Yes",Output_Detail!F99,0)*Inputs!$B$18</f>
        <v>41097204.487319149</v>
      </c>
      <c r="G16" s="110">
        <f ca="1">IF(Inputs!$B$28="Yes",Output_Detail!G99,0)*Inputs!$B$18</f>
        <v>41672565.35014163</v>
      </c>
      <c r="H16" s="110">
        <f ca="1">IF(Inputs!$B$28="Yes",Output_Detail!H99,0)*Inputs!$B$18</f>
        <v>80286364.403582871</v>
      </c>
      <c r="I16" s="110">
        <f ca="1">IF(Inputs!$B$28="Yes",Output_Detail!I99,0)*Inputs!$B$18</f>
        <v>81410373.505233034</v>
      </c>
      <c r="J16" s="110">
        <f ca="1">IF(Inputs!$B$28="Yes",Output_Detail!J99,0)*Inputs!$B$18</f>
        <v>82550118.734306306</v>
      </c>
      <c r="K16" s="110">
        <f ca="1">IF(Inputs!$B$28="Yes",Output_Detail!K99,0)*Inputs!$B$18</f>
        <v>35685112.905913241</v>
      </c>
      <c r="L16" s="110">
        <f ca="1">IF(Inputs!$B$28="Yes",Output_Detail!L99,0)*Inputs!$B$18</f>
        <v>36184704.48659604</v>
      </c>
      <c r="M16" s="110">
        <f ca="1">IF(Inputs!$B$28="Yes",Output_Detail!M99,0)*Inputs!$B$18</f>
        <v>36691290.349408381</v>
      </c>
      <c r="N16" s="110">
        <f ca="1">IF(Inputs!$B$28="Yes",Output_Detail!N99,0)*Inputs!$B$18</f>
        <v>70689439.98717016</v>
      </c>
      <c r="O16" s="110">
        <f ca="1">IF(Inputs!$B$28="Yes",Output_Detail!O99,0)*Inputs!$B$18</f>
        <v>71679092.146990553</v>
      </c>
      <c r="P16" s="110">
        <f ca="1">IF(Inputs!$B$28="Yes",Output_Detail!P99,0)*Inputs!$B$18</f>
        <v>72682599.437048435</v>
      </c>
      <c r="Q16" s="110">
        <f ca="1">IF(Inputs!$B$28="Yes",Output_Detail!Q99,0)*Inputs!$B$18</f>
        <v>31419540.116644945</v>
      </c>
      <c r="R16" s="110">
        <f ca="1">IF(Inputs!$B$28="Yes",Output_Detail!R99,0)*Inputs!$B$18</f>
        <v>31859413.678277973</v>
      </c>
      <c r="S16" s="110">
        <f ca="1">IF(Inputs!$B$28="Yes",Output_Detail!S99,0)*Inputs!$B$18</f>
        <v>32305445.46977387</v>
      </c>
      <c r="T16" s="110">
        <f ca="1">IF(Inputs!$B$28="Yes",Output_Detail!T99,0)*Inputs!$B$18</f>
        <v>62239671.242066309</v>
      </c>
      <c r="U16" s="110">
        <f ca="1">IF(Inputs!$B$28="Yes",Output_Detail!U99,0)*Inputs!$B$18</f>
        <v>63111026.639455236</v>
      </c>
      <c r="V16" s="110">
        <f ca="1">IF(Inputs!$B$28="Yes",Output_Detail!V99,0)*Inputs!$B$18</f>
        <v>63994581.012407608</v>
      </c>
      <c r="W16" s="110">
        <f ca="1">IF(Inputs!$B$28="Yes",Output_Detail!W99,0)*Inputs!$B$18</f>
        <v>27663846.930910997</v>
      </c>
      <c r="X16" s="110">
        <f ca="1">IF(Inputs!$B$28="Yes",Output_Detail!X99,0)*Inputs!$B$18</f>
        <v>28051140.787943754</v>
      </c>
      <c r="Y16" s="110">
        <f ca="1">IF(Inputs!$B$28="Yes",Output_Detail!Y99,0)*Inputs!$B$18</f>
        <v>28443856.758974969</v>
      </c>
      <c r="Z16" s="110">
        <f ca="1">IF(Inputs!$B$28="Yes",Output_Detail!Z99,0)*Inputs!$B$18</f>
        <v>54799934.43184118</v>
      </c>
      <c r="AA16" s="110">
        <f ca="1">IF(Inputs!$B$28="Yes",Output_Detail!AA99,0)*Inputs!$B$18</f>
        <v>55567133.513886958</v>
      </c>
      <c r="AB16" s="110">
        <f ca="1">IF(Inputs!$B$28="Yes",Output_Detail!AB99,0)*Inputs!$B$18</f>
        <v>56345073.383081377</v>
      </c>
      <c r="AC16" s="110">
        <f ca="1">IF(Inputs!$B$28="Yes",Output_Detail!AC99,0)*Inputs!$B$18</f>
        <v>0</v>
      </c>
      <c r="AD16" s="110">
        <f ca="1">IF(Inputs!$B$28="Yes",Output_Detail!AD99,0)*Inputs!$B$18</f>
        <v>0</v>
      </c>
      <c r="AE16" s="110">
        <f ca="1">IF(Inputs!$B$28="Yes",Output_Detail!AE99,0)*Inputs!$B$18</f>
        <v>0</v>
      </c>
      <c r="AF16" s="120">
        <f ca="1">IF(Inputs!$B$28="Yes",Output_Detail!AF99,0)*Inputs!$B$18</f>
        <v>0</v>
      </c>
      <c r="AG16" s="110">
        <f>IF(Inputs!$B$28="Yes",Output_Detail!AG99,0)*Inputs!$B$19</f>
        <v>0</v>
      </c>
      <c r="AH16" s="110">
        <f>IF(Inputs!$B$28="Yes",Output_Detail!AH99,0)*Inputs!$B$19</f>
        <v>0</v>
      </c>
      <c r="AI16" s="110">
        <f>IF(Inputs!$B$28="Yes",Output_Detail!AI99,0)*Inputs!$B$19</f>
        <v>21023.457996771733</v>
      </c>
      <c r="AJ16" s="110">
        <f>IF(Inputs!$B$28="Yes",Output_Detail!AJ99,0)*Inputs!$B$19</f>
        <v>21317.786408726552</v>
      </c>
      <c r="AK16" s="110">
        <f>IF(Inputs!$B$28="Yes",Output_Detail!AK99,0)*Inputs!$B$19</f>
        <v>21616.235418448698</v>
      </c>
      <c r="AL16" s="110">
        <f>IF(Inputs!$B$28="Yes",Output_Detail!AL99,0)*Inputs!$B$19</f>
        <v>41645.839157183269</v>
      </c>
      <c r="AM16" s="110">
        <f>IF(Inputs!$B$28="Yes",Output_Detail!AM99,0)*Inputs!$B$19</f>
        <v>42228.880905383849</v>
      </c>
      <c r="AN16" s="110">
        <f>IF(Inputs!$B$28="Yes",Output_Detail!AN99,0)*Inputs!$B$19</f>
        <v>42820.085238059182</v>
      </c>
      <c r="AO16" s="110">
        <f>IF(Inputs!$B$28="Yes",Output_Detail!AO99,0)*Inputs!$B$19</f>
        <v>18510.446741804</v>
      </c>
      <c r="AP16" s="110">
        <f>IF(Inputs!$B$28="Yes",Output_Detail!AP99,0)*Inputs!$B$19</f>
        <v>18769.592996189233</v>
      </c>
      <c r="AQ16" s="110">
        <f>IF(Inputs!$B$28="Yes",Output_Detail!AQ99,0)*Inputs!$B$19</f>
        <v>19032.367298135876</v>
      </c>
      <c r="AR16" s="110">
        <f>IF(Inputs!$B$28="Yes",Output_Detail!AR99,0)*Inputs!$B$19</f>
        <v>36667.758836588597</v>
      </c>
      <c r="AS16" s="110">
        <f>IF(Inputs!$B$28="Yes",Output_Detail!AS99,0)*Inputs!$B$19</f>
        <v>37181.10746030086</v>
      </c>
      <c r="AT16" s="110">
        <f>IF(Inputs!$B$28="Yes",Output_Detail!AT99,0)*Inputs!$B$19</f>
        <v>37701.642964745079</v>
      </c>
      <c r="AU16" s="110">
        <f>IF(Inputs!$B$28="Yes",Output_Detail!AU99,0)*Inputs!$B$19</f>
        <v>16297.824964559853</v>
      </c>
      <c r="AV16" s="110">
        <f>IF(Inputs!$B$28="Yes",Output_Detail!AV99,0)*Inputs!$B$19</f>
        <v>16525.994514063685</v>
      </c>
      <c r="AW16" s="110">
        <f>IF(Inputs!$B$28="Yes",Output_Detail!AW99,0)*Inputs!$B$19</f>
        <v>16757.358437260584</v>
      </c>
      <c r="AX16" s="110">
        <f>IF(Inputs!$B$28="Yes",Output_Detail!AX99,0)*Inputs!$B$19</f>
        <v>32284.726765226253</v>
      </c>
      <c r="AY16" s="110">
        <f>IF(Inputs!$B$28="Yes",Output_Detail!AY99,0)*Inputs!$B$19</f>
        <v>32736.712939939382</v>
      </c>
      <c r="AZ16" s="110">
        <f>IF(Inputs!$B$28="Yes",Output_Detail!AZ99,0)*Inputs!$B$19</f>
        <v>33195.026921098564</v>
      </c>
      <c r="BA16" s="110">
        <f>IF(Inputs!$B$28="Yes",Output_Detail!BA99,0)*Inputs!$B$19</f>
        <v>14349.686005986903</v>
      </c>
      <c r="BB16" s="110">
        <f>IF(Inputs!$B$28="Yes",Output_Detail!BB99,0)*Inputs!$B$19</f>
        <v>14550.581610070722</v>
      </c>
      <c r="BC16" s="110">
        <f>IF(Inputs!$B$28="Yes",Output_Detail!BC99,0)*Inputs!$B$19</f>
        <v>14754.289752611709</v>
      </c>
      <c r="BD16" s="110">
        <f>IF(Inputs!$B$28="Yes",Output_Detail!BD99,0)*Inputs!$B$19</f>
        <v>28425.614637381717</v>
      </c>
      <c r="BE16" s="110">
        <f>IF(Inputs!$B$28="Yes",Output_Detail!BE99,0)*Inputs!$B$19</f>
        <v>28823.573242305069</v>
      </c>
      <c r="BF16" s="110">
        <f>IF(Inputs!$B$28="Yes",Output_Detail!BF99,0)*Inputs!$B$19</f>
        <v>29227.103267697315</v>
      </c>
      <c r="BG16" s="110">
        <f>IF(Inputs!$B$28="Yes",Output_Detail!BG99,0)*Inputs!$B$19</f>
        <v>0</v>
      </c>
      <c r="BH16" s="110">
        <f>IF(Inputs!$B$28="Yes",Output_Detail!BH99,0)*Inputs!$B$19</f>
        <v>0</v>
      </c>
      <c r="BI16" s="110">
        <f>IF(Inputs!$B$28="Yes",Output_Detail!BI99,0)*Inputs!$B$19</f>
        <v>0</v>
      </c>
      <c r="BJ16" s="110">
        <f>IF(Inputs!$B$28="Yes",Output_Detail!BJ99,0)*Inputs!$B$19</f>
        <v>0</v>
      </c>
      <c r="BK16" s="109">
        <f>(C16*Conversions!G$14+AG16*Conversions!G$15)/Conversions!$B$9</f>
        <v>0</v>
      </c>
      <c r="BL16" s="110">
        <f>(D16*Conversions!H$14+AH16*Conversions!H$15)/Conversions!$B$9</f>
        <v>0</v>
      </c>
      <c r="BM16" s="110">
        <f ca="1">(E16*Conversions!I$14+AI16*Conversions!I$15)/Conversions!$B$9</f>
        <v>25430.722144741794</v>
      </c>
      <c r="BN16" s="110">
        <f ca="1">(F16*Conversions!J$14+AJ16*Conversions!J$15)/Conversions!$B$9</f>
        <v>25610.207925632512</v>
      </c>
      <c r="BO16" s="110">
        <f ca="1">(G16*Conversions!K$14+AK16*Conversions!K$15)/Conversions!$B$9</f>
        <v>25789.734886847811</v>
      </c>
      <c r="BP16" s="110">
        <f ca="1">(H16*Conversions!L$14+AL16*Conversions!L$15)/Conversions!$B$9</f>
        <v>49341.611104225049</v>
      </c>
      <c r="BQ16" s="110">
        <f ca="1">(I16*Conversions!M$14+AM16*Conversions!M$15)/Conversions!$B$9</f>
        <v>49682.673041105372</v>
      </c>
      <c r="BR16" s="110">
        <f ca="1">(J16*Conversions!N$14+AN16*Conversions!N$15)/Conversions!$B$9</f>
        <v>50023.613756441933</v>
      </c>
      <c r="BS16" s="110">
        <f ca="1">(K16*Conversions!O$14+AO16*Conversions!O$15)/Conversions!$B$9</f>
        <v>21195.191811057844</v>
      </c>
      <c r="BT16" s="110">
        <f ca="1">(L16*Conversions!P$14+AP16*Conversions!P$15)/Conversions!$B$9</f>
        <v>21056.688755123181</v>
      </c>
      <c r="BU16" s="110">
        <f ca="1">(M16*Conversions!Q$14+AQ16*Conversions!Q$15)/Conversions!$B$9</f>
        <v>20910.153356027367</v>
      </c>
      <c r="BV16" s="110">
        <f ca="1">(N16*Conversions!R$14+AR16*Conversions!R$15)/Conversions!$B$9</f>
        <v>39435.236924045646</v>
      </c>
      <c r="BW16" s="110">
        <f ca="1">(O16*Conversions!S$14+AS16*Conversions!S$15)/Conversions!$B$9</f>
        <v>39125.16200586217</v>
      </c>
      <c r="BX16" s="110">
        <f ca="1">(P16*Conversions!T$14+AT16*Conversions!T$15)/Conversions!$B$9</f>
        <v>38424.002001927351</v>
      </c>
      <c r="BY16" s="110">
        <f ca="1">(Q16*Conversions!U$14+AU16*Conversions!U$15)/Conversions!$B$9</f>
        <v>16070.204315139305</v>
      </c>
      <c r="BZ16" s="110">
        <f ca="1">(R16*Conversions!V$14+AV16*Conversions!V$15)/Conversions!$B$9</f>
        <v>15747.743729248445</v>
      </c>
      <c r="CA16" s="110">
        <f ca="1">(S16*Conversions!W$14+AW16*Conversions!W$15)/Conversions!$B$9</f>
        <v>15413.104486906885</v>
      </c>
      <c r="CB16" s="110">
        <f ca="1">(T16*Conversions!X$14+AX16*Conversions!X$15)/Conversions!$B$9</f>
        <v>28625.416697216748</v>
      </c>
      <c r="CC16" s="110">
        <f ca="1">(U16*Conversions!Y$14+AY16*Conversions!Y$15)/Conversions!$B$9</f>
        <v>27941.729538018128</v>
      </c>
      <c r="CD16" s="110">
        <f ca="1">(V16*Conversions!Z$14+AZ16*Conversions!Z$15)/Conversions!$B$9</f>
        <v>27233.288556689287</v>
      </c>
      <c r="CE16" s="110">
        <f ca="1">(W16*Conversions!AA$14+BA16*Conversions!AA$15)/Conversions!$B$9</f>
        <v>11297.170034528413</v>
      </c>
      <c r="CF16" s="110">
        <f ca="1">(X16*Conversions!AB$14+BB16*Conversions!AB$15)/Conversions!$B$9</f>
        <v>10973.324897247145</v>
      </c>
      <c r="CG16" s="110">
        <f ca="1">(Y16*Conversions!AC$14+BC16*Conversions!AC$15)/Conversions!$B$9</f>
        <v>10638.197850795234</v>
      </c>
      <c r="CH16" s="110">
        <f ca="1">(Z16*Conversions!AD$14+BD16*Conversions!AD$15)/Conversions!$B$9</f>
        <v>19553.91930318933</v>
      </c>
      <c r="CI16" s="110">
        <f ca="1">(AA16*Conversions!AE$14+BE16*Conversions!AE$15)/Conversions!$B$9</f>
        <v>18872.858639815076</v>
      </c>
      <c r="CJ16" s="110">
        <f ca="1">(AB16*Conversions!AF$14+BF16*Conversions!AF$15)/Conversions!$B$9</f>
        <v>18168.895709682918</v>
      </c>
      <c r="CK16" s="110">
        <f ca="1">(AC16*Conversions!AG$14+BG16*Conversions!AG$15)/Conversions!$B$9</f>
        <v>0</v>
      </c>
      <c r="CL16" s="110">
        <f ca="1">(AD16*Conversions!AH$14+BH16*Conversions!AH$15)/Conversions!$B$9</f>
        <v>0</v>
      </c>
      <c r="CM16" s="110">
        <f ca="1">(AE16*Conversions!AI$14+BI16*Conversions!AI$15)/Conversions!$B$9</f>
        <v>0</v>
      </c>
      <c r="CN16" s="120">
        <f ca="1">(AF16*Conversions!AJ$14+BJ16*Conversions!AJ$15)/Conversions!$B$9</f>
        <v>0</v>
      </c>
    </row>
    <row r="17" spans="2:92">
      <c r="B17" s="96" t="s">
        <v>48</v>
      </c>
      <c r="C17" s="109">
        <f>IF(Inputs!$B$28="Yes",Output_Detail!C100,0)*Inputs!$B$18</f>
        <v>0</v>
      </c>
      <c r="D17" s="110">
        <f>IF(Inputs!$B$28="Yes",Output_Detail!D100,0)*Inputs!$B$18</f>
        <v>0</v>
      </c>
      <c r="E17" s="110">
        <f ca="1">IF(Inputs!$B$28="Yes",Output_Detail!E100,0)*Inputs!$B$18</f>
        <v>40529787.462839395</v>
      </c>
      <c r="F17" s="110">
        <f ca="1">IF(Inputs!$B$28="Yes",Output_Detail!F100,0)*Inputs!$B$18</f>
        <v>41097204.487319149</v>
      </c>
      <c r="G17" s="110">
        <f ca="1">IF(Inputs!$B$28="Yes",Output_Detail!G100,0)*Inputs!$B$18</f>
        <v>41672565.35014163</v>
      </c>
      <c r="H17" s="110">
        <f ca="1">IF(Inputs!$B$28="Yes",Output_Detail!H100,0)*Inputs!$B$18</f>
        <v>80286364.403582871</v>
      </c>
      <c r="I17" s="110">
        <f ca="1">IF(Inputs!$B$28="Yes",Output_Detail!I100,0)*Inputs!$B$18</f>
        <v>81410373.505233034</v>
      </c>
      <c r="J17" s="110">
        <f ca="1">IF(Inputs!$B$28="Yes",Output_Detail!J100,0)*Inputs!$B$18</f>
        <v>82550118.734306306</v>
      </c>
      <c r="K17" s="110">
        <f ca="1">IF(Inputs!$B$28="Yes",Output_Detail!K100,0)*Inputs!$B$18</f>
        <v>35685112.905913241</v>
      </c>
      <c r="L17" s="110">
        <f ca="1">IF(Inputs!$B$28="Yes",Output_Detail!L100,0)*Inputs!$B$18</f>
        <v>36184704.48659604</v>
      </c>
      <c r="M17" s="110">
        <f ca="1">IF(Inputs!$B$28="Yes",Output_Detail!M100,0)*Inputs!$B$18</f>
        <v>36691290.349408381</v>
      </c>
      <c r="N17" s="110">
        <f ca="1">IF(Inputs!$B$28="Yes",Output_Detail!N100,0)*Inputs!$B$18</f>
        <v>70689439.98717016</v>
      </c>
      <c r="O17" s="110">
        <f ca="1">IF(Inputs!$B$28="Yes",Output_Detail!O100,0)*Inputs!$B$18</f>
        <v>71679092.146990553</v>
      </c>
      <c r="P17" s="110">
        <f ca="1">IF(Inputs!$B$28="Yes",Output_Detail!P100,0)*Inputs!$B$18</f>
        <v>72682599.437048435</v>
      </c>
      <c r="Q17" s="110">
        <f ca="1">IF(Inputs!$B$28="Yes",Output_Detail!Q100,0)*Inputs!$B$18</f>
        <v>31419540.116644945</v>
      </c>
      <c r="R17" s="110">
        <f ca="1">IF(Inputs!$B$28="Yes",Output_Detail!R100,0)*Inputs!$B$18</f>
        <v>31859413.678277973</v>
      </c>
      <c r="S17" s="110">
        <f ca="1">IF(Inputs!$B$28="Yes",Output_Detail!S100,0)*Inputs!$B$18</f>
        <v>32305445.46977387</v>
      </c>
      <c r="T17" s="110">
        <f ca="1">IF(Inputs!$B$28="Yes",Output_Detail!T100,0)*Inputs!$B$18</f>
        <v>62239671.242066309</v>
      </c>
      <c r="U17" s="110">
        <f ca="1">IF(Inputs!$B$28="Yes",Output_Detail!U100,0)*Inputs!$B$18</f>
        <v>63111026.639455236</v>
      </c>
      <c r="V17" s="110">
        <f ca="1">IF(Inputs!$B$28="Yes",Output_Detail!V100,0)*Inputs!$B$18</f>
        <v>63994581.012407608</v>
      </c>
      <c r="W17" s="110">
        <f ca="1">IF(Inputs!$B$28="Yes",Output_Detail!W100,0)*Inputs!$B$18</f>
        <v>27663846.930910997</v>
      </c>
      <c r="X17" s="110">
        <f ca="1">IF(Inputs!$B$28="Yes",Output_Detail!X100,0)*Inputs!$B$18</f>
        <v>28051140.787943754</v>
      </c>
      <c r="Y17" s="110">
        <f ca="1">IF(Inputs!$B$28="Yes",Output_Detail!Y100,0)*Inputs!$B$18</f>
        <v>28443856.758974969</v>
      </c>
      <c r="Z17" s="110">
        <f ca="1">IF(Inputs!$B$28="Yes",Output_Detail!Z100,0)*Inputs!$B$18</f>
        <v>54799934.43184118</v>
      </c>
      <c r="AA17" s="110">
        <f ca="1">IF(Inputs!$B$28="Yes",Output_Detail!AA100,0)*Inputs!$B$18</f>
        <v>55567133.513886958</v>
      </c>
      <c r="AB17" s="110">
        <f ca="1">IF(Inputs!$B$28="Yes",Output_Detail!AB100,0)*Inputs!$B$18</f>
        <v>56345073.383081377</v>
      </c>
      <c r="AC17" s="110">
        <f ca="1">IF(Inputs!$B$28="Yes",Output_Detail!AC100,0)*Inputs!$B$18</f>
        <v>0</v>
      </c>
      <c r="AD17" s="110">
        <f ca="1">IF(Inputs!$B$28="Yes",Output_Detail!AD100,0)*Inputs!$B$18</f>
        <v>0</v>
      </c>
      <c r="AE17" s="110">
        <f ca="1">IF(Inputs!$B$28="Yes",Output_Detail!AE100,0)*Inputs!$B$18</f>
        <v>0</v>
      </c>
      <c r="AF17" s="120">
        <f ca="1">IF(Inputs!$B$28="Yes",Output_Detail!AF100,0)*Inputs!$B$18</f>
        <v>0</v>
      </c>
      <c r="AG17" s="110">
        <f>IF(Inputs!$B$28="Yes",Output_Detail!AG100,0)*Inputs!$B$19</f>
        <v>0</v>
      </c>
      <c r="AH17" s="110">
        <f>IF(Inputs!$B$28="Yes",Output_Detail!AH100,0)*Inputs!$B$19</f>
        <v>0</v>
      </c>
      <c r="AI17" s="110">
        <f>IF(Inputs!$B$28="Yes",Output_Detail!AI100,0)*Inputs!$B$19</f>
        <v>21023.457996771733</v>
      </c>
      <c r="AJ17" s="110">
        <f>IF(Inputs!$B$28="Yes",Output_Detail!AJ100,0)*Inputs!$B$19</f>
        <v>21317.786408726552</v>
      </c>
      <c r="AK17" s="110">
        <f>IF(Inputs!$B$28="Yes",Output_Detail!AK100,0)*Inputs!$B$19</f>
        <v>21616.235418448698</v>
      </c>
      <c r="AL17" s="110">
        <f>IF(Inputs!$B$28="Yes",Output_Detail!AL100,0)*Inputs!$B$19</f>
        <v>41645.839157183269</v>
      </c>
      <c r="AM17" s="110">
        <f>IF(Inputs!$B$28="Yes",Output_Detail!AM100,0)*Inputs!$B$19</f>
        <v>42228.880905383849</v>
      </c>
      <c r="AN17" s="110">
        <f>IF(Inputs!$B$28="Yes",Output_Detail!AN100,0)*Inputs!$B$19</f>
        <v>42820.085238059182</v>
      </c>
      <c r="AO17" s="110">
        <f>IF(Inputs!$B$28="Yes",Output_Detail!AO100,0)*Inputs!$B$19</f>
        <v>18510.446741804</v>
      </c>
      <c r="AP17" s="110">
        <f>IF(Inputs!$B$28="Yes",Output_Detail!AP100,0)*Inputs!$B$19</f>
        <v>18769.592996189233</v>
      </c>
      <c r="AQ17" s="110">
        <f>IF(Inputs!$B$28="Yes",Output_Detail!AQ100,0)*Inputs!$B$19</f>
        <v>19032.367298135876</v>
      </c>
      <c r="AR17" s="110">
        <f>IF(Inputs!$B$28="Yes",Output_Detail!AR100,0)*Inputs!$B$19</f>
        <v>36667.758836588597</v>
      </c>
      <c r="AS17" s="110">
        <f>IF(Inputs!$B$28="Yes",Output_Detail!AS100,0)*Inputs!$B$19</f>
        <v>37181.10746030086</v>
      </c>
      <c r="AT17" s="110">
        <f>IF(Inputs!$B$28="Yes",Output_Detail!AT100,0)*Inputs!$B$19</f>
        <v>37701.642964745079</v>
      </c>
      <c r="AU17" s="110">
        <f>IF(Inputs!$B$28="Yes",Output_Detail!AU100,0)*Inputs!$B$19</f>
        <v>16297.824964559853</v>
      </c>
      <c r="AV17" s="110">
        <f>IF(Inputs!$B$28="Yes",Output_Detail!AV100,0)*Inputs!$B$19</f>
        <v>16525.994514063685</v>
      </c>
      <c r="AW17" s="110">
        <f>IF(Inputs!$B$28="Yes",Output_Detail!AW100,0)*Inputs!$B$19</f>
        <v>16757.358437260584</v>
      </c>
      <c r="AX17" s="110">
        <f>IF(Inputs!$B$28="Yes",Output_Detail!AX100,0)*Inputs!$B$19</f>
        <v>32284.726765226253</v>
      </c>
      <c r="AY17" s="110">
        <f>IF(Inputs!$B$28="Yes",Output_Detail!AY100,0)*Inputs!$B$19</f>
        <v>32736.712939939382</v>
      </c>
      <c r="AZ17" s="110">
        <f>IF(Inputs!$B$28="Yes",Output_Detail!AZ100,0)*Inputs!$B$19</f>
        <v>33195.026921098564</v>
      </c>
      <c r="BA17" s="110">
        <f>IF(Inputs!$B$28="Yes",Output_Detail!BA100,0)*Inputs!$B$19</f>
        <v>14349.686005986903</v>
      </c>
      <c r="BB17" s="110">
        <f>IF(Inputs!$B$28="Yes",Output_Detail!BB100,0)*Inputs!$B$19</f>
        <v>14550.581610070722</v>
      </c>
      <c r="BC17" s="110">
        <f>IF(Inputs!$B$28="Yes",Output_Detail!BC100,0)*Inputs!$B$19</f>
        <v>14754.289752611709</v>
      </c>
      <c r="BD17" s="110">
        <f>IF(Inputs!$B$28="Yes",Output_Detail!BD100,0)*Inputs!$B$19</f>
        <v>28425.614637381717</v>
      </c>
      <c r="BE17" s="110">
        <f>IF(Inputs!$B$28="Yes",Output_Detail!BE100,0)*Inputs!$B$19</f>
        <v>28823.573242305069</v>
      </c>
      <c r="BF17" s="110">
        <f>IF(Inputs!$B$28="Yes",Output_Detail!BF100,0)*Inputs!$B$19</f>
        <v>29227.103267697315</v>
      </c>
      <c r="BG17" s="110">
        <f>IF(Inputs!$B$28="Yes",Output_Detail!BG100,0)*Inputs!$B$19</f>
        <v>0</v>
      </c>
      <c r="BH17" s="110">
        <f>IF(Inputs!$B$28="Yes",Output_Detail!BH100,0)*Inputs!$B$19</f>
        <v>0</v>
      </c>
      <c r="BI17" s="110">
        <f>IF(Inputs!$B$28="Yes",Output_Detail!BI100,0)*Inputs!$B$19</f>
        <v>0</v>
      </c>
      <c r="BJ17" s="110">
        <f>IF(Inputs!$B$28="Yes",Output_Detail!BJ100,0)*Inputs!$B$19</f>
        <v>0</v>
      </c>
      <c r="BK17" s="109">
        <f>(C17*Conversions!G$14+AG17*Conversions!G$15)/Conversions!$B$9</f>
        <v>0</v>
      </c>
      <c r="BL17" s="110">
        <f>(D17*Conversions!H$14+AH17*Conversions!H$15)/Conversions!$B$9</f>
        <v>0</v>
      </c>
      <c r="BM17" s="110">
        <f ca="1">(E17*Conversions!I$14+AI17*Conversions!I$15)/Conversions!$B$9</f>
        <v>25430.722144741794</v>
      </c>
      <c r="BN17" s="110">
        <f ca="1">(F17*Conversions!J$14+AJ17*Conversions!J$15)/Conversions!$B$9</f>
        <v>25610.207925632512</v>
      </c>
      <c r="BO17" s="110">
        <f ca="1">(G17*Conversions!K$14+AK17*Conversions!K$15)/Conversions!$B$9</f>
        <v>25789.734886847811</v>
      </c>
      <c r="BP17" s="110">
        <f ca="1">(H17*Conversions!L$14+AL17*Conversions!L$15)/Conversions!$B$9</f>
        <v>49341.611104225049</v>
      </c>
      <c r="BQ17" s="110">
        <f ca="1">(I17*Conversions!M$14+AM17*Conversions!M$15)/Conversions!$B$9</f>
        <v>49682.673041105372</v>
      </c>
      <c r="BR17" s="110">
        <f ca="1">(J17*Conversions!N$14+AN17*Conversions!N$15)/Conversions!$B$9</f>
        <v>50023.613756441933</v>
      </c>
      <c r="BS17" s="110">
        <f ca="1">(K17*Conversions!O$14+AO17*Conversions!O$15)/Conversions!$B$9</f>
        <v>21195.191811057844</v>
      </c>
      <c r="BT17" s="110">
        <f ca="1">(L17*Conversions!P$14+AP17*Conversions!P$15)/Conversions!$B$9</f>
        <v>21056.688755123181</v>
      </c>
      <c r="BU17" s="110">
        <f ca="1">(M17*Conversions!Q$14+AQ17*Conversions!Q$15)/Conversions!$B$9</f>
        <v>20910.153356027367</v>
      </c>
      <c r="BV17" s="110">
        <f ca="1">(N17*Conversions!R$14+AR17*Conversions!R$15)/Conversions!$B$9</f>
        <v>39435.236924045646</v>
      </c>
      <c r="BW17" s="110">
        <f ca="1">(O17*Conversions!S$14+AS17*Conversions!S$15)/Conversions!$B$9</f>
        <v>39125.16200586217</v>
      </c>
      <c r="BX17" s="110">
        <f ca="1">(P17*Conversions!T$14+AT17*Conversions!T$15)/Conversions!$B$9</f>
        <v>38424.002001927351</v>
      </c>
      <c r="BY17" s="110">
        <f ca="1">(Q17*Conversions!U$14+AU17*Conversions!U$15)/Conversions!$B$9</f>
        <v>16070.204315139305</v>
      </c>
      <c r="BZ17" s="110">
        <f ca="1">(R17*Conversions!V$14+AV17*Conversions!V$15)/Conversions!$B$9</f>
        <v>15747.743729248445</v>
      </c>
      <c r="CA17" s="110">
        <f ca="1">(S17*Conversions!W$14+AW17*Conversions!W$15)/Conversions!$B$9</f>
        <v>15413.104486906885</v>
      </c>
      <c r="CB17" s="110">
        <f ca="1">(T17*Conversions!X$14+AX17*Conversions!X$15)/Conversions!$B$9</f>
        <v>28625.416697216748</v>
      </c>
      <c r="CC17" s="110">
        <f ca="1">(U17*Conversions!Y$14+AY17*Conversions!Y$15)/Conversions!$B$9</f>
        <v>27941.729538018128</v>
      </c>
      <c r="CD17" s="110">
        <f ca="1">(V17*Conversions!Z$14+AZ17*Conversions!Z$15)/Conversions!$B$9</f>
        <v>27233.288556689287</v>
      </c>
      <c r="CE17" s="110">
        <f ca="1">(W17*Conversions!AA$14+BA17*Conversions!AA$15)/Conversions!$B$9</f>
        <v>11297.170034528413</v>
      </c>
      <c r="CF17" s="110">
        <f ca="1">(X17*Conversions!AB$14+BB17*Conversions!AB$15)/Conversions!$B$9</f>
        <v>10973.324897247145</v>
      </c>
      <c r="CG17" s="110">
        <f ca="1">(Y17*Conversions!AC$14+BC17*Conversions!AC$15)/Conversions!$B$9</f>
        <v>10638.197850795234</v>
      </c>
      <c r="CH17" s="110">
        <f ca="1">(Z17*Conversions!AD$14+BD17*Conversions!AD$15)/Conversions!$B$9</f>
        <v>19553.91930318933</v>
      </c>
      <c r="CI17" s="110">
        <f ca="1">(AA17*Conversions!AE$14+BE17*Conversions!AE$15)/Conversions!$B$9</f>
        <v>18872.858639815076</v>
      </c>
      <c r="CJ17" s="110">
        <f ca="1">(AB17*Conversions!AF$14+BF17*Conversions!AF$15)/Conversions!$B$9</f>
        <v>18168.895709682918</v>
      </c>
      <c r="CK17" s="110">
        <f ca="1">(AC17*Conversions!AG$14+BG17*Conversions!AG$15)/Conversions!$B$9</f>
        <v>0</v>
      </c>
      <c r="CL17" s="110">
        <f ca="1">(AD17*Conversions!AH$14+BH17*Conversions!AH$15)/Conversions!$B$9</f>
        <v>0</v>
      </c>
      <c r="CM17" s="110">
        <f ca="1">(AE17*Conversions!AI$14+BI17*Conversions!AI$15)/Conversions!$B$9</f>
        <v>0</v>
      </c>
      <c r="CN17" s="120">
        <f ca="1">(AF17*Conversions!AJ$14+BJ17*Conversions!AJ$15)/Conversions!$B$9</f>
        <v>0</v>
      </c>
    </row>
    <row r="18" spans="2:92">
      <c r="B18" s="96" t="s">
        <v>49</v>
      </c>
      <c r="C18" s="109">
        <f>IF(Inputs!$B$28="Yes",Output_Detail!C101,0)*Inputs!$B$18</f>
        <v>0</v>
      </c>
      <c r="D18" s="110">
        <f>IF(Inputs!$B$28="Yes",Output_Detail!D101,0)*Inputs!$B$18</f>
        <v>0</v>
      </c>
      <c r="E18" s="110">
        <f ca="1">IF(Inputs!$B$28="Yes",Output_Detail!E101,0)*Inputs!$B$18</f>
        <v>22696680.979190063</v>
      </c>
      <c r="F18" s="110">
        <f ca="1">IF(Inputs!$B$28="Yes",Output_Detail!F101,0)*Inputs!$B$18</f>
        <v>23014434.512898725</v>
      </c>
      <c r="G18" s="110">
        <f ca="1">IF(Inputs!$B$28="Yes",Output_Detail!G101,0)*Inputs!$B$18</f>
        <v>23336636.596079316</v>
      </c>
      <c r="H18" s="110">
        <f ca="1">IF(Inputs!$B$28="Yes",Output_Detail!H101,0)*Inputs!$B$18</f>
        <v>44960364.066006415</v>
      </c>
      <c r="I18" s="110">
        <f ca="1">IF(Inputs!$B$28="Yes",Output_Detail!I101,0)*Inputs!$B$18</f>
        <v>45589809.162930503</v>
      </c>
      <c r="J18" s="110">
        <f ca="1">IF(Inputs!$B$28="Yes",Output_Detail!J101,0)*Inputs!$B$18</f>
        <v>46228066.491211534</v>
      </c>
      <c r="K18" s="110">
        <f ca="1">IF(Inputs!$B$28="Yes",Output_Detail!K101,0)*Inputs!$B$18</f>
        <v>19983663.227311417</v>
      </c>
      <c r="L18" s="110">
        <f ca="1">IF(Inputs!$B$28="Yes",Output_Detail!L101,0)*Inputs!$B$18</f>
        <v>20263434.512493785</v>
      </c>
      <c r="M18" s="110">
        <f ca="1">IF(Inputs!$B$28="Yes",Output_Detail!M101,0)*Inputs!$B$18</f>
        <v>20547122.595668696</v>
      </c>
      <c r="N18" s="110">
        <f ca="1">IF(Inputs!$B$28="Yes",Output_Detail!N101,0)*Inputs!$B$18</f>
        <v>39586086.392815292</v>
      </c>
      <c r="O18" s="110">
        <f ca="1">IF(Inputs!$B$28="Yes",Output_Detail!O101,0)*Inputs!$B$18</f>
        <v>40140291.602314711</v>
      </c>
      <c r="P18" s="110">
        <f ca="1">IF(Inputs!$B$28="Yes",Output_Detail!P101,0)*Inputs!$B$18</f>
        <v>40702255.68474713</v>
      </c>
      <c r="Q18" s="110">
        <f ca="1">IF(Inputs!$B$28="Yes",Output_Detail!Q101,0)*Inputs!$B$18</f>
        <v>17594942.465321172</v>
      </c>
      <c r="R18" s="110">
        <f ca="1">IF(Inputs!$B$28="Yes",Output_Detail!R101,0)*Inputs!$B$18</f>
        <v>17841271.659835666</v>
      </c>
      <c r="S18" s="110">
        <f ca="1">IF(Inputs!$B$28="Yes",Output_Detail!S101,0)*Inputs!$B$18</f>
        <v>18091049.463073369</v>
      </c>
      <c r="T18" s="110">
        <f ca="1">IF(Inputs!$B$28="Yes",Output_Detail!T101,0)*Inputs!$B$18</f>
        <v>34854215.895557135</v>
      </c>
      <c r="U18" s="110">
        <f ca="1">IF(Inputs!$B$28="Yes",Output_Detail!U101,0)*Inputs!$B$18</f>
        <v>35342174.918094933</v>
      </c>
      <c r="V18" s="110">
        <f ca="1">IF(Inputs!$B$28="Yes",Output_Detail!V101,0)*Inputs!$B$18</f>
        <v>35836965.366948262</v>
      </c>
      <c r="W18" s="110">
        <f ca="1">IF(Inputs!$B$28="Yes",Output_Detail!W101,0)*Inputs!$B$18</f>
        <v>15491754.28131016</v>
      </c>
      <c r="X18" s="110">
        <f ca="1">IF(Inputs!$B$28="Yes",Output_Detail!X101,0)*Inputs!$B$18</f>
        <v>15708638.841248505</v>
      </c>
      <c r="Y18" s="110">
        <f ca="1">IF(Inputs!$B$28="Yes",Output_Detail!Y101,0)*Inputs!$B$18</f>
        <v>15928559.785025984</v>
      </c>
      <c r="Z18" s="110">
        <f ca="1">IF(Inputs!$B$28="Yes",Output_Detail!Z101,0)*Inputs!$B$18</f>
        <v>30687963.281831063</v>
      </c>
      <c r="AA18" s="110">
        <f ca="1">IF(Inputs!$B$28="Yes",Output_Detail!AA101,0)*Inputs!$B$18</f>
        <v>31117594.767776698</v>
      </c>
      <c r="AB18" s="110">
        <f ca="1">IF(Inputs!$B$28="Yes",Output_Detail!AB101,0)*Inputs!$B$18</f>
        <v>31553241.094525576</v>
      </c>
      <c r="AC18" s="110">
        <f ca="1">IF(Inputs!$B$28="Yes",Output_Detail!AC101,0)*Inputs!$B$18</f>
        <v>0</v>
      </c>
      <c r="AD18" s="110">
        <f ca="1">IF(Inputs!$B$28="Yes",Output_Detail!AD101,0)*Inputs!$B$18</f>
        <v>0</v>
      </c>
      <c r="AE18" s="110">
        <f ca="1">IF(Inputs!$B$28="Yes",Output_Detail!AE101,0)*Inputs!$B$18</f>
        <v>0</v>
      </c>
      <c r="AF18" s="120">
        <f ca="1">IF(Inputs!$B$28="Yes",Output_Detail!AF101,0)*Inputs!$B$18</f>
        <v>0</v>
      </c>
      <c r="AG18" s="110">
        <f>IF(Inputs!$B$28="Yes",Output_Detail!AG101,0)*Inputs!$B$19</f>
        <v>0</v>
      </c>
      <c r="AH18" s="110">
        <f>IF(Inputs!$B$28="Yes",Output_Detail!AH101,0)*Inputs!$B$19</f>
        <v>0</v>
      </c>
      <c r="AI18" s="110">
        <f>IF(Inputs!$B$28="Yes",Output_Detail!AI101,0)*Inputs!$B$19</f>
        <v>11773.136478192171</v>
      </c>
      <c r="AJ18" s="110">
        <f>IF(Inputs!$B$28="Yes",Output_Detail!AJ101,0)*Inputs!$B$19</f>
        <v>11937.96038888687</v>
      </c>
      <c r="AK18" s="110">
        <f>IF(Inputs!$B$28="Yes",Output_Detail!AK101,0)*Inputs!$B$19</f>
        <v>12105.091834331271</v>
      </c>
      <c r="AL18" s="110">
        <f>IF(Inputs!$B$28="Yes",Output_Detail!AL101,0)*Inputs!$B$19</f>
        <v>23321.669928022631</v>
      </c>
      <c r="AM18" s="110">
        <f>IF(Inputs!$B$28="Yes",Output_Detail!AM101,0)*Inputs!$B$19</f>
        <v>23648.173307014957</v>
      </c>
      <c r="AN18" s="110">
        <f>IF(Inputs!$B$28="Yes",Output_Detail!AN101,0)*Inputs!$B$19</f>
        <v>23979.247733313143</v>
      </c>
      <c r="AO18" s="110">
        <f>IF(Inputs!$B$28="Yes",Output_Detail!AO101,0)*Inputs!$B$19</f>
        <v>10365.850175410242</v>
      </c>
      <c r="AP18" s="110">
        <f>IF(Inputs!$B$28="Yes",Output_Detail!AP101,0)*Inputs!$B$19</f>
        <v>10510.972077865972</v>
      </c>
      <c r="AQ18" s="110">
        <f>IF(Inputs!$B$28="Yes",Output_Detail!AQ101,0)*Inputs!$B$19</f>
        <v>10658.125686956091</v>
      </c>
      <c r="AR18" s="110">
        <f>IF(Inputs!$B$28="Yes",Output_Detail!AR101,0)*Inputs!$B$19</f>
        <v>20533.944948489618</v>
      </c>
      <c r="AS18" s="110">
        <f>IF(Inputs!$B$28="Yes",Output_Detail!AS101,0)*Inputs!$B$19</f>
        <v>20821.420177768483</v>
      </c>
      <c r="AT18" s="110">
        <f>IF(Inputs!$B$28="Yes",Output_Detail!AT101,0)*Inputs!$B$19</f>
        <v>21112.920060257245</v>
      </c>
      <c r="AU18" s="110">
        <f>IF(Inputs!$B$28="Yes",Output_Detail!AU101,0)*Inputs!$B$19</f>
        <v>9126.7819801535188</v>
      </c>
      <c r="AV18" s="110">
        <f>IF(Inputs!$B$28="Yes",Output_Detail!AV101,0)*Inputs!$B$19</f>
        <v>9254.5569278756648</v>
      </c>
      <c r="AW18" s="110">
        <f>IF(Inputs!$B$28="Yes",Output_Detail!AW101,0)*Inputs!$B$19</f>
        <v>9384.1207248659284</v>
      </c>
      <c r="AX18" s="110">
        <f>IF(Inputs!$B$28="Yes",Output_Detail!AX101,0)*Inputs!$B$19</f>
        <v>18079.446988526703</v>
      </c>
      <c r="AY18" s="110">
        <f>IF(Inputs!$B$28="Yes",Output_Detail!AY101,0)*Inputs!$B$19</f>
        <v>18332.559246366054</v>
      </c>
      <c r="AZ18" s="110">
        <f>IF(Inputs!$B$28="Yes",Output_Detail!AZ101,0)*Inputs!$B$19</f>
        <v>18589.215075815198</v>
      </c>
      <c r="BA18" s="110">
        <f>IF(Inputs!$B$28="Yes",Output_Detail!BA101,0)*Inputs!$B$19</f>
        <v>8035.8241633526668</v>
      </c>
      <c r="BB18" s="110">
        <f>IF(Inputs!$B$28="Yes",Output_Detail!BB101,0)*Inputs!$B$19</f>
        <v>8148.3257016396046</v>
      </c>
      <c r="BC18" s="110">
        <f>IF(Inputs!$B$28="Yes",Output_Detail!BC101,0)*Inputs!$B$19</f>
        <v>8262.4022614625574</v>
      </c>
      <c r="BD18" s="110">
        <f>IF(Inputs!$B$28="Yes",Output_Detail!BD101,0)*Inputs!$B$19</f>
        <v>15918.344196933764</v>
      </c>
      <c r="BE18" s="110">
        <f>IF(Inputs!$B$28="Yes",Output_Detail!BE101,0)*Inputs!$B$19</f>
        <v>16141.20101569084</v>
      </c>
      <c r="BF18" s="110">
        <f>IF(Inputs!$B$28="Yes",Output_Detail!BF101,0)*Inputs!$B$19</f>
        <v>16367.177829910499</v>
      </c>
      <c r="BG18" s="110">
        <f>IF(Inputs!$B$28="Yes",Output_Detail!BG101,0)*Inputs!$B$19</f>
        <v>0</v>
      </c>
      <c r="BH18" s="110">
        <f>IF(Inputs!$B$28="Yes",Output_Detail!BH101,0)*Inputs!$B$19</f>
        <v>0</v>
      </c>
      <c r="BI18" s="110">
        <f>IF(Inputs!$B$28="Yes",Output_Detail!BI101,0)*Inputs!$B$19</f>
        <v>0</v>
      </c>
      <c r="BJ18" s="110">
        <f>IF(Inputs!$B$28="Yes",Output_Detail!BJ101,0)*Inputs!$B$19</f>
        <v>0</v>
      </c>
      <c r="BK18" s="109">
        <f>(C18*Conversions!G$14+AG18*Conversions!G$15)/Conversions!$B$9</f>
        <v>0</v>
      </c>
      <c r="BL18" s="110">
        <f>(D18*Conversions!H$14+AH18*Conversions!H$15)/Conversions!$B$9</f>
        <v>0</v>
      </c>
      <c r="BM18" s="110">
        <f ca="1">(E18*Conversions!I$14+AI18*Conversions!I$15)/Conversions!$B$9</f>
        <v>14241.204401055407</v>
      </c>
      <c r="BN18" s="110">
        <f ca="1">(F18*Conversions!J$14+AJ18*Conversions!J$15)/Conversions!$B$9</f>
        <v>14341.716438354209</v>
      </c>
      <c r="BO18" s="110">
        <f ca="1">(G18*Conversions!K$14+AK18*Conversions!K$15)/Conversions!$B$9</f>
        <v>14442.251536634774</v>
      </c>
      <c r="BP18" s="110">
        <f ca="1">(H18*Conversions!L$14+AL18*Conversions!L$15)/Conversions!$B$9</f>
        <v>27631.302218366029</v>
      </c>
      <c r="BQ18" s="110">
        <f ca="1">(I18*Conversions!M$14+AM18*Conversions!M$15)/Conversions!$B$9</f>
        <v>27822.296903019014</v>
      </c>
      <c r="BR18" s="110">
        <f ca="1">(J18*Conversions!N$14+AN18*Conversions!N$15)/Conversions!$B$9</f>
        <v>28013.223703607484</v>
      </c>
      <c r="BS18" s="110">
        <f ca="1">(K18*Conversions!O$14+AO18*Conversions!O$15)/Conversions!$B$9</f>
        <v>11869.307414192395</v>
      </c>
      <c r="BT18" s="110">
        <f ca="1">(L18*Conversions!P$14+AP18*Conversions!P$15)/Conversions!$B$9</f>
        <v>11791.745702868982</v>
      </c>
      <c r="BU18" s="110">
        <f ca="1">(M18*Conversions!Q$14+AQ18*Conversions!Q$15)/Conversions!$B$9</f>
        <v>11709.685879375327</v>
      </c>
      <c r="BV18" s="110">
        <f ca="1">(N18*Conversions!R$14+AR18*Conversions!R$15)/Conversions!$B$9</f>
        <v>22083.732677465563</v>
      </c>
      <c r="BW18" s="110">
        <f ca="1">(O18*Conversions!S$14+AS18*Conversions!S$15)/Conversions!$B$9</f>
        <v>21910.090723282814</v>
      </c>
      <c r="BX18" s="110">
        <f ca="1">(P18*Conversions!T$14+AT18*Conversions!T$15)/Conversions!$B$9</f>
        <v>21517.441121079322</v>
      </c>
      <c r="BY18" s="110">
        <f ca="1">(Q18*Conversions!U$14+AU18*Conversions!U$15)/Conversions!$B$9</f>
        <v>8999.3144164780115</v>
      </c>
      <c r="BZ18" s="110">
        <f ca="1">(R18*Conversions!V$14+AV18*Conversions!V$15)/Conversions!$B$9</f>
        <v>8818.7364883791324</v>
      </c>
      <c r="CA18" s="110">
        <f ca="1">(S18*Conversions!W$14+AW18*Conversions!W$15)/Conversions!$B$9</f>
        <v>8631.3385126678568</v>
      </c>
      <c r="CB18" s="110">
        <f ca="1">(T18*Conversions!X$14+AX18*Conversions!X$15)/Conversions!$B$9</f>
        <v>16030.23335044138</v>
      </c>
      <c r="CC18" s="110">
        <f ca="1">(U18*Conversions!Y$14+AY18*Conversions!Y$15)/Conversions!$B$9</f>
        <v>15647.36854129015</v>
      </c>
      <c r="CD18" s="110">
        <f ca="1">(V18*Conversions!Z$14+AZ18*Conversions!Z$15)/Conversions!$B$9</f>
        <v>15250.641591746004</v>
      </c>
      <c r="CE18" s="110">
        <f ca="1">(W18*Conversions!AA$14+BA18*Conversions!AA$15)/Conversions!$B$9</f>
        <v>6326.4152193359123</v>
      </c>
      <c r="CF18" s="110">
        <f ca="1">(X18*Conversions!AB$14+BB18*Conversions!AB$15)/Conversions!$B$9</f>
        <v>6145.0619424584011</v>
      </c>
      <c r="CG18" s="110">
        <f ca="1">(Y18*Conversions!AC$14+BC18*Conversions!AC$15)/Conversions!$B$9</f>
        <v>5957.390796445331</v>
      </c>
      <c r="CH18" s="110">
        <f ca="1">(Z18*Conversions!AD$14+BD18*Conversions!AD$15)/Conversions!$B$9</f>
        <v>10950.194809786028</v>
      </c>
      <c r="CI18" s="110">
        <f ca="1">(AA18*Conversions!AE$14+BE18*Conversions!AE$15)/Conversions!$B$9</f>
        <v>10568.800838296445</v>
      </c>
      <c r="CJ18" s="110">
        <f ca="1">(AB18*Conversions!AF$14+BF18*Conversions!AF$15)/Conversions!$B$9</f>
        <v>10174.581597422435</v>
      </c>
      <c r="CK18" s="110">
        <f ca="1">(AC18*Conversions!AG$14+BG18*Conversions!AG$15)/Conversions!$B$9</f>
        <v>0</v>
      </c>
      <c r="CL18" s="110">
        <f ca="1">(AD18*Conversions!AH$14+BH18*Conversions!AH$15)/Conversions!$B$9</f>
        <v>0</v>
      </c>
      <c r="CM18" s="110">
        <f ca="1">(AE18*Conversions!AI$14+BI18*Conversions!AI$15)/Conversions!$B$9</f>
        <v>0</v>
      </c>
      <c r="CN18" s="120">
        <f ca="1">(AF18*Conversions!AJ$14+BJ18*Conversions!AJ$15)/Conversions!$B$9</f>
        <v>0</v>
      </c>
    </row>
    <row r="19" spans="2:92">
      <c r="C19" s="109"/>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2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09"/>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20"/>
    </row>
    <row r="20" spans="2:92">
      <c r="B20" s="123" t="s">
        <v>76</v>
      </c>
      <c r="C20" s="109"/>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2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09"/>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20"/>
    </row>
    <row r="21" spans="2:92">
      <c r="B21" s="96" t="s">
        <v>46</v>
      </c>
      <c r="C21" s="109">
        <f ca="1">IF(Inputs!$B$30="Yes",Output_Detail!C104,0)*Inputs!$B$18</f>
        <v>73089700</v>
      </c>
      <c r="D21" s="110">
        <f ca="1">IF(Inputs!$B$30="Yes",Output_Detail!D104,0)*Inputs!$B$18</f>
        <v>73089700</v>
      </c>
      <c r="E21" s="110">
        <f ca="1">IF(Inputs!$B$30="Yes",Output_Detail!E104,0)*Inputs!$B$18</f>
        <v>73089700</v>
      </c>
      <c r="F21" s="110">
        <f ca="1">IF(Inputs!$B$30="Yes",Output_Detail!F104,0)*Inputs!$B$18</f>
        <v>73089700</v>
      </c>
      <c r="G21" s="110">
        <f ca="1">IF(Inputs!$B$30="Yes",Output_Detail!G104,0)*Inputs!$B$18</f>
        <v>73089700</v>
      </c>
      <c r="H21" s="110">
        <f ca="1">IF(Inputs!$B$30="Yes",Output_Detail!H104,0)*Inputs!$B$18</f>
        <v>73089700</v>
      </c>
      <c r="I21" s="110">
        <f ca="1">IF(Inputs!$B$30="Yes",Output_Detail!I104,0)*Inputs!$B$18</f>
        <v>73089700</v>
      </c>
      <c r="J21" s="110">
        <f ca="1">IF(Inputs!$B$30="Yes",Output_Detail!J104,0)*Inputs!$B$18</f>
        <v>73089700</v>
      </c>
      <c r="K21" s="110">
        <f ca="1">IF(Inputs!$B$30="Yes",Output_Detail!K104,0)*Inputs!$B$18</f>
        <v>73089700</v>
      </c>
      <c r="L21" s="110">
        <f ca="1">IF(Inputs!$B$30="Yes",Output_Detail!L104,0)*Inputs!$B$18</f>
        <v>73089700</v>
      </c>
      <c r="M21" s="110">
        <f ca="1">IF(Inputs!$B$30="Yes",Output_Detail!M104,0)*Inputs!$B$18</f>
        <v>73089700</v>
      </c>
      <c r="N21" s="110">
        <f ca="1">IF(Inputs!$B$30="Yes",Output_Detail!N104,0)*Inputs!$B$18</f>
        <v>73089700</v>
      </c>
      <c r="O21" s="110">
        <f ca="1">IF(Inputs!$B$30="Yes",Output_Detail!O104,0)*Inputs!$B$18</f>
        <v>73089700</v>
      </c>
      <c r="P21" s="110">
        <f ca="1">IF(Inputs!$B$30="Yes",Output_Detail!P104,0)*Inputs!$B$18</f>
        <v>73089700</v>
      </c>
      <c r="Q21" s="110">
        <f ca="1">IF(Inputs!$B$30="Yes",Output_Detail!Q104,0)*Inputs!$B$18</f>
        <v>73089700</v>
      </c>
      <c r="R21" s="110">
        <f ca="1">IF(Inputs!$B$30="Yes",Output_Detail!R104,0)*Inputs!$B$18</f>
        <v>73089700</v>
      </c>
      <c r="S21" s="110">
        <f ca="1">IF(Inputs!$B$30="Yes",Output_Detail!S104,0)*Inputs!$B$18</f>
        <v>73089700</v>
      </c>
      <c r="T21" s="110">
        <f ca="1">IF(Inputs!$B$30="Yes",Output_Detail!T104,0)*Inputs!$B$18</f>
        <v>73089700</v>
      </c>
      <c r="U21" s="110">
        <f ca="1">IF(Inputs!$B$30="Yes",Output_Detail!U104,0)*Inputs!$B$18</f>
        <v>73089700</v>
      </c>
      <c r="V21" s="110">
        <f ca="1">IF(Inputs!$B$30="Yes",Output_Detail!V104,0)*Inputs!$B$18</f>
        <v>73089700</v>
      </c>
      <c r="W21" s="110">
        <f ca="1">IF(Inputs!$B$30="Yes",Output_Detail!W104,0)*Inputs!$B$18</f>
        <v>73089700</v>
      </c>
      <c r="X21" s="110">
        <f ca="1">IF(Inputs!$B$30="Yes",Output_Detail!X104,0)*Inputs!$B$18</f>
        <v>73089700</v>
      </c>
      <c r="Y21" s="110">
        <f ca="1">IF(Inputs!$B$30="Yes",Output_Detail!Y104,0)*Inputs!$B$18</f>
        <v>73089700</v>
      </c>
      <c r="Z21" s="110">
        <f ca="1">IF(Inputs!$B$30="Yes",Output_Detail!Z104,0)*Inputs!$B$18</f>
        <v>73089700</v>
      </c>
      <c r="AA21" s="110">
        <f ca="1">IF(Inputs!$B$30="Yes",Output_Detail!AA104,0)*Inputs!$B$18</f>
        <v>73089700</v>
      </c>
      <c r="AB21" s="110">
        <f ca="1">IF(Inputs!$B$30="Yes",Output_Detail!AB104,0)*Inputs!$B$18</f>
        <v>73089700</v>
      </c>
      <c r="AC21" s="110">
        <f ca="1">IF(Inputs!$B$30="Yes",Output_Detail!AC104,0)*Inputs!$B$18</f>
        <v>73089700</v>
      </c>
      <c r="AD21" s="110">
        <f ca="1">IF(Inputs!$B$30="Yes",Output_Detail!AD104,0)*Inputs!$B$18</f>
        <v>73089700</v>
      </c>
      <c r="AE21" s="110">
        <f ca="1">IF(Inputs!$B$30="Yes",Output_Detail!AE104,0)*Inputs!$B$18</f>
        <v>73089700</v>
      </c>
      <c r="AF21" s="120">
        <f ca="1">IF(Inputs!$B$30="Yes",Output_Detail!AF104,0)*Inputs!$B$18</f>
        <v>73089700</v>
      </c>
      <c r="AG21" s="110">
        <f ca="1">IF(Inputs!$B$30="Yes",Output_Detail!AG104,0)*Inputs!$B$19</f>
        <v>327450</v>
      </c>
      <c r="AH21" s="110">
        <f ca="1">IF(Inputs!$B$30="Yes",Output_Detail!AH104,0)*Inputs!$B$19</f>
        <v>327450</v>
      </c>
      <c r="AI21" s="110">
        <f ca="1">IF(Inputs!$B$30="Yes",Output_Detail!AI104,0)*Inputs!$B$19</f>
        <v>327450</v>
      </c>
      <c r="AJ21" s="110">
        <f ca="1">IF(Inputs!$B$30="Yes",Output_Detail!AJ104,0)*Inputs!$B$19</f>
        <v>327450</v>
      </c>
      <c r="AK21" s="110">
        <f ca="1">IF(Inputs!$B$30="Yes",Output_Detail!AK104,0)*Inputs!$B$19</f>
        <v>327450</v>
      </c>
      <c r="AL21" s="110">
        <f ca="1">IF(Inputs!$B$30="Yes",Output_Detail!AL104,0)*Inputs!$B$19</f>
        <v>327450</v>
      </c>
      <c r="AM21" s="110">
        <f ca="1">IF(Inputs!$B$30="Yes",Output_Detail!AM104,0)*Inputs!$B$19</f>
        <v>327450</v>
      </c>
      <c r="AN21" s="110">
        <f ca="1">IF(Inputs!$B$30="Yes",Output_Detail!AN104,0)*Inputs!$B$19</f>
        <v>327450</v>
      </c>
      <c r="AO21" s="110">
        <f ca="1">IF(Inputs!$B$30="Yes",Output_Detail!AO104,0)*Inputs!$B$19</f>
        <v>327450</v>
      </c>
      <c r="AP21" s="110">
        <f ca="1">IF(Inputs!$B$30="Yes",Output_Detail!AP104,0)*Inputs!$B$19</f>
        <v>327450</v>
      </c>
      <c r="AQ21" s="110">
        <f ca="1">IF(Inputs!$B$30="Yes",Output_Detail!AQ104,0)*Inputs!$B$19</f>
        <v>327450</v>
      </c>
      <c r="AR21" s="110">
        <f ca="1">IF(Inputs!$B$30="Yes",Output_Detail!AR104,0)*Inputs!$B$19</f>
        <v>327450</v>
      </c>
      <c r="AS21" s="110">
        <f ca="1">IF(Inputs!$B$30="Yes",Output_Detail!AS104,0)*Inputs!$B$19</f>
        <v>327450</v>
      </c>
      <c r="AT21" s="110">
        <f ca="1">IF(Inputs!$B$30="Yes",Output_Detail!AT104,0)*Inputs!$B$19</f>
        <v>327450</v>
      </c>
      <c r="AU21" s="110">
        <f ca="1">IF(Inputs!$B$30="Yes",Output_Detail!AU104,0)*Inputs!$B$19</f>
        <v>327450</v>
      </c>
      <c r="AV21" s="110">
        <f ca="1">IF(Inputs!$B$30="Yes",Output_Detail!AV104,0)*Inputs!$B$19</f>
        <v>327450</v>
      </c>
      <c r="AW21" s="110">
        <f ca="1">IF(Inputs!$B$30="Yes",Output_Detail!AW104,0)*Inputs!$B$19</f>
        <v>327450</v>
      </c>
      <c r="AX21" s="110">
        <f ca="1">IF(Inputs!$B$30="Yes",Output_Detail!AX104,0)*Inputs!$B$19</f>
        <v>327450</v>
      </c>
      <c r="AY21" s="110">
        <f ca="1">IF(Inputs!$B$30="Yes",Output_Detail!AY104,0)*Inputs!$B$19</f>
        <v>327450</v>
      </c>
      <c r="AZ21" s="110">
        <f ca="1">IF(Inputs!$B$30="Yes",Output_Detail!AZ104,0)*Inputs!$B$19</f>
        <v>327450</v>
      </c>
      <c r="BA21" s="110">
        <f ca="1">IF(Inputs!$B$30="Yes",Output_Detail!BA104,0)*Inputs!$B$19</f>
        <v>327450</v>
      </c>
      <c r="BB21" s="110">
        <f ca="1">IF(Inputs!$B$30="Yes",Output_Detail!BB104,0)*Inputs!$B$19</f>
        <v>327450</v>
      </c>
      <c r="BC21" s="110">
        <f ca="1">IF(Inputs!$B$30="Yes",Output_Detail!BC104,0)*Inputs!$B$19</f>
        <v>327450</v>
      </c>
      <c r="BD21" s="110">
        <f ca="1">IF(Inputs!$B$30="Yes",Output_Detail!BD104,0)*Inputs!$B$19</f>
        <v>327450</v>
      </c>
      <c r="BE21" s="110">
        <f ca="1">IF(Inputs!$B$30="Yes",Output_Detail!BE104,0)*Inputs!$B$19</f>
        <v>327450</v>
      </c>
      <c r="BF21" s="110">
        <f ca="1">IF(Inputs!$B$30="Yes",Output_Detail!BF104,0)*Inputs!$B$19</f>
        <v>327450</v>
      </c>
      <c r="BG21" s="110">
        <f ca="1">IF(Inputs!$B$30="Yes",Output_Detail!BG104,0)*Inputs!$B$19</f>
        <v>327450</v>
      </c>
      <c r="BH21" s="110">
        <f ca="1">IF(Inputs!$B$30="Yes",Output_Detail!BH104,0)*Inputs!$B$19</f>
        <v>327450</v>
      </c>
      <c r="BI21" s="110">
        <f ca="1">IF(Inputs!$B$30="Yes",Output_Detail!BI104,0)*Inputs!$B$19</f>
        <v>327450</v>
      </c>
      <c r="BJ21" s="110">
        <f ca="1">IF(Inputs!$B$30="Yes",Output_Detail!BJ104,0)*Inputs!$B$19</f>
        <v>327450</v>
      </c>
      <c r="BK21" s="109">
        <f ca="1">(C21*Conversions!G$14+AG21*Conversions!G$15)/Conversions!$B$9</f>
        <v>63426.565119718303</v>
      </c>
      <c r="BL21" s="110">
        <f ca="1">(D21*Conversions!H$14+AH21*Conversions!H$15)/Conversions!$B$9</f>
        <v>63112.58823943662</v>
      </c>
      <c r="BM21" s="110">
        <f ca="1">(E21*Conversions!I$14+AI21*Conversions!I$15)/Conversions!$B$9</f>
        <v>62798.611359154922</v>
      </c>
      <c r="BN21" s="110">
        <f ca="1">(F21*Conversions!J$14+AJ21*Conversions!J$15)/Conversions!$B$9</f>
        <v>62484.634478873239</v>
      </c>
      <c r="BO21" s="110">
        <f ca="1">(G21*Conversions!K$14+AK21*Conversions!K$15)/Conversions!$B$9</f>
        <v>62170.657598591541</v>
      </c>
      <c r="BP21" s="110">
        <f ca="1">(H21*Conversions!L$14+AL21*Conversions!L$15)/Conversions!$B$9</f>
        <v>61856.680718309857</v>
      </c>
      <c r="BQ21" s="110">
        <f ca="1">(I21*Conversions!M$14+AM21*Conversions!M$15)/Conversions!$B$9</f>
        <v>61542.703838028159</v>
      </c>
      <c r="BR21" s="110">
        <f ca="1">(J21*Conversions!N$14+AN21*Conversions!N$15)/Conversions!$B$9</f>
        <v>61228.726957746476</v>
      </c>
      <c r="BS21" s="110">
        <f ca="1">(K21*Conversions!O$14+AO21*Conversions!O$15)/Conversions!$B$9</f>
        <v>60349.591692957736</v>
      </c>
      <c r="BT21" s="110">
        <f ca="1">(L21*Conversions!P$14+AP21*Conversions!P$15)/Conversions!$B$9</f>
        <v>59470.456428169004</v>
      </c>
      <c r="BU21" s="110">
        <f ca="1">(M21*Conversions!Q$14+AQ21*Conversions!Q$15)/Conversions!$B$9</f>
        <v>58591.321163380271</v>
      </c>
      <c r="BV21" s="110">
        <f ca="1">(N21*Conversions!R$14+AR21*Conversions!R$15)/Conversions!$B$9</f>
        <v>57712.185898591531</v>
      </c>
      <c r="BW21" s="110">
        <f ca="1">(O21*Conversions!S$14+AS21*Conversions!S$15)/Conversions!$B$9</f>
        <v>56833.050633802814</v>
      </c>
      <c r="BX21" s="110">
        <f ca="1">(P21*Conversions!T$14+AT21*Conversions!T$15)/Conversions!$B$9</f>
        <v>55577.143112676051</v>
      </c>
      <c r="BY21" s="110">
        <f ca="1">(Q21*Conversions!U$14+AU21*Conversions!U$15)/Conversions!$B$9</f>
        <v>54321.235591549295</v>
      </c>
      <c r="BZ21" s="110">
        <f ca="1">(R21*Conversions!V$14+AV21*Conversions!V$15)/Conversions!$B$9</f>
        <v>53065.328070422533</v>
      </c>
      <c r="CA21" s="110">
        <f ca="1">(S21*Conversions!W$14+AW21*Conversions!W$15)/Conversions!$B$9</f>
        <v>51809.42054929577</v>
      </c>
      <c r="CB21" s="110">
        <f ca="1">(T21*Conversions!X$14+AX21*Conversions!X$15)/Conversions!$B$9</f>
        <v>50553.513028169007</v>
      </c>
      <c r="CC21" s="110">
        <f ca="1">(U21*Conversions!Y$14+AY21*Conversions!Y$15)/Conversions!$B$9</f>
        <v>49297.605507042244</v>
      </c>
      <c r="CD21" s="110">
        <f ca="1">(V21*Conversions!Z$14+AZ21*Conversions!Z$15)/Conversions!$B$9</f>
        <v>48041.697985915482</v>
      </c>
      <c r="CE21" s="110">
        <f ca="1">(W21*Conversions!AA$14+BA21*Conversions!AA$15)/Conversions!$B$9</f>
        <v>46785.790464788719</v>
      </c>
      <c r="CF21" s="110">
        <f ca="1">(X21*Conversions!AB$14+BB21*Conversions!AB$15)/Conversions!$B$9</f>
        <v>45529.882943661956</v>
      </c>
      <c r="CG21" s="110">
        <f ca="1">(Y21*Conversions!AC$14+BC21*Conversions!AC$15)/Conversions!$B$9</f>
        <v>44273.975422535194</v>
      </c>
      <c r="CH21" s="110">
        <f ca="1">(Z21*Conversions!AD$14+BD21*Conversions!AD$15)/Conversions!$B$9</f>
        <v>43018.067901408431</v>
      </c>
      <c r="CI21" s="110">
        <f ca="1">(AA21*Conversions!AE$14+BE21*Conversions!AE$15)/Conversions!$B$9</f>
        <v>41762.160380281675</v>
      </c>
      <c r="CJ21" s="110">
        <f ca="1">(AB21*Conversions!AF$14+BF21*Conversions!AF$15)/Conversions!$B$9</f>
        <v>40506.252859154913</v>
      </c>
      <c r="CK21" s="110">
        <f ca="1">(AC21*Conversions!AG$14+BG21*Conversions!AG$15)/Conversions!$B$9</f>
        <v>39250.34533802815</v>
      </c>
      <c r="CL21" s="110">
        <f ca="1">(AD21*Conversions!AH$14+BH21*Conversions!AH$15)/Conversions!$B$9</f>
        <v>37994.437816901387</v>
      </c>
      <c r="CM21" s="110">
        <f ca="1">(AE21*Conversions!AI$14+BI21*Conversions!AI$15)/Conversions!$B$9</f>
        <v>36738.530295774624</v>
      </c>
      <c r="CN21" s="120">
        <f ca="1">(AF21*Conversions!AJ$14+BJ21*Conversions!AJ$15)/Conversions!$B$9</f>
        <v>35482.622774647862</v>
      </c>
    </row>
    <row r="22" spans="2:92">
      <c r="B22" s="96" t="s">
        <v>47</v>
      </c>
      <c r="C22" s="109">
        <f ca="1">IF(Inputs!$B$30="Yes",Output_Detail!C105,0)*Inputs!$B$18</f>
        <v>73089700</v>
      </c>
      <c r="D22" s="110">
        <f ca="1">IF(Inputs!$B$30="Yes",Output_Detail!D105,0)*Inputs!$B$18</f>
        <v>73089700</v>
      </c>
      <c r="E22" s="110">
        <f ca="1">IF(Inputs!$B$30="Yes",Output_Detail!E105,0)*Inputs!$B$18</f>
        <v>73089700</v>
      </c>
      <c r="F22" s="110">
        <f ca="1">IF(Inputs!$B$30="Yes",Output_Detail!F105,0)*Inputs!$B$18</f>
        <v>73089700</v>
      </c>
      <c r="G22" s="110">
        <f ca="1">IF(Inputs!$B$30="Yes",Output_Detail!G105,0)*Inputs!$B$18</f>
        <v>73089700</v>
      </c>
      <c r="H22" s="110">
        <f ca="1">IF(Inputs!$B$30="Yes",Output_Detail!H105,0)*Inputs!$B$18</f>
        <v>73089700</v>
      </c>
      <c r="I22" s="110">
        <f ca="1">IF(Inputs!$B$30="Yes",Output_Detail!I105,0)*Inputs!$B$18</f>
        <v>73089700</v>
      </c>
      <c r="J22" s="110">
        <f ca="1">IF(Inputs!$B$30="Yes",Output_Detail!J105,0)*Inputs!$B$18</f>
        <v>73089700</v>
      </c>
      <c r="K22" s="110">
        <f ca="1">IF(Inputs!$B$30="Yes",Output_Detail!K105,0)*Inputs!$B$18</f>
        <v>73089700</v>
      </c>
      <c r="L22" s="110">
        <f ca="1">IF(Inputs!$B$30="Yes",Output_Detail!L105,0)*Inputs!$B$18</f>
        <v>73089700</v>
      </c>
      <c r="M22" s="110">
        <f ca="1">IF(Inputs!$B$30="Yes",Output_Detail!M105,0)*Inputs!$B$18</f>
        <v>73089700</v>
      </c>
      <c r="N22" s="110">
        <f ca="1">IF(Inputs!$B$30="Yes",Output_Detail!N105,0)*Inputs!$B$18</f>
        <v>73089700</v>
      </c>
      <c r="O22" s="110">
        <f ca="1">IF(Inputs!$B$30="Yes",Output_Detail!O105,0)*Inputs!$B$18</f>
        <v>73089700</v>
      </c>
      <c r="P22" s="110">
        <f ca="1">IF(Inputs!$B$30="Yes",Output_Detail!P105,0)*Inputs!$B$18</f>
        <v>73089700</v>
      </c>
      <c r="Q22" s="110">
        <f ca="1">IF(Inputs!$B$30="Yes",Output_Detail!Q105,0)*Inputs!$B$18</f>
        <v>73089700</v>
      </c>
      <c r="R22" s="110">
        <f ca="1">IF(Inputs!$B$30="Yes",Output_Detail!R105,0)*Inputs!$B$18</f>
        <v>73089700</v>
      </c>
      <c r="S22" s="110">
        <f ca="1">IF(Inputs!$B$30="Yes",Output_Detail!S105,0)*Inputs!$B$18</f>
        <v>73089700</v>
      </c>
      <c r="T22" s="110">
        <f ca="1">IF(Inputs!$B$30="Yes",Output_Detail!T105,0)*Inputs!$B$18</f>
        <v>73089700</v>
      </c>
      <c r="U22" s="110">
        <f ca="1">IF(Inputs!$B$30="Yes",Output_Detail!U105,0)*Inputs!$B$18</f>
        <v>73089700</v>
      </c>
      <c r="V22" s="110">
        <f ca="1">IF(Inputs!$B$30="Yes",Output_Detail!V105,0)*Inputs!$B$18</f>
        <v>73089700</v>
      </c>
      <c r="W22" s="110">
        <f ca="1">IF(Inputs!$B$30="Yes",Output_Detail!W105,0)*Inputs!$B$18</f>
        <v>73089700</v>
      </c>
      <c r="X22" s="110">
        <f ca="1">IF(Inputs!$B$30="Yes",Output_Detail!X105,0)*Inputs!$B$18</f>
        <v>73089700</v>
      </c>
      <c r="Y22" s="110">
        <f ca="1">IF(Inputs!$B$30="Yes",Output_Detail!Y105,0)*Inputs!$B$18</f>
        <v>73089700</v>
      </c>
      <c r="Z22" s="110">
        <f ca="1">IF(Inputs!$B$30="Yes",Output_Detail!Z105,0)*Inputs!$B$18</f>
        <v>73089700</v>
      </c>
      <c r="AA22" s="110">
        <f ca="1">IF(Inputs!$B$30="Yes",Output_Detail!AA105,0)*Inputs!$B$18</f>
        <v>73089700</v>
      </c>
      <c r="AB22" s="110">
        <f ca="1">IF(Inputs!$B$30="Yes",Output_Detail!AB105,0)*Inputs!$B$18</f>
        <v>73089700</v>
      </c>
      <c r="AC22" s="110">
        <f ca="1">IF(Inputs!$B$30="Yes",Output_Detail!AC105,0)*Inputs!$B$18</f>
        <v>73089700</v>
      </c>
      <c r="AD22" s="110">
        <f ca="1">IF(Inputs!$B$30="Yes",Output_Detail!AD105,0)*Inputs!$B$18</f>
        <v>73089700</v>
      </c>
      <c r="AE22" s="110">
        <f ca="1">IF(Inputs!$B$30="Yes",Output_Detail!AE105,0)*Inputs!$B$18</f>
        <v>73089700</v>
      </c>
      <c r="AF22" s="120">
        <f ca="1">IF(Inputs!$B$30="Yes",Output_Detail!AF105,0)*Inputs!$B$18</f>
        <v>73089700</v>
      </c>
      <c r="AG22" s="110">
        <f ca="1">IF(Inputs!$B$30="Yes",Output_Detail!AG105,0)*Inputs!$B$19</f>
        <v>327450</v>
      </c>
      <c r="AH22" s="110">
        <f ca="1">IF(Inputs!$B$30="Yes",Output_Detail!AH105,0)*Inputs!$B$19</f>
        <v>327450</v>
      </c>
      <c r="AI22" s="110">
        <f ca="1">IF(Inputs!$B$30="Yes",Output_Detail!AI105,0)*Inputs!$B$19</f>
        <v>327450</v>
      </c>
      <c r="AJ22" s="110">
        <f ca="1">IF(Inputs!$B$30="Yes",Output_Detail!AJ105,0)*Inputs!$B$19</f>
        <v>327450</v>
      </c>
      <c r="AK22" s="110">
        <f ca="1">IF(Inputs!$B$30="Yes",Output_Detail!AK105,0)*Inputs!$B$19</f>
        <v>327450</v>
      </c>
      <c r="AL22" s="110">
        <f ca="1">IF(Inputs!$B$30="Yes",Output_Detail!AL105,0)*Inputs!$B$19</f>
        <v>327450</v>
      </c>
      <c r="AM22" s="110">
        <f ca="1">IF(Inputs!$B$30="Yes",Output_Detail!AM105,0)*Inputs!$B$19</f>
        <v>327450</v>
      </c>
      <c r="AN22" s="110">
        <f ca="1">IF(Inputs!$B$30="Yes",Output_Detail!AN105,0)*Inputs!$B$19</f>
        <v>327450</v>
      </c>
      <c r="AO22" s="110">
        <f ca="1">IF(Inputs!$B$30="Yes",Output_Detail!AO105,0)*Inputs!$B$19</f>
        <v>327450</v>
      </c>
      <c r="AP22" s="110">
        <f ca="1">IF(Inputs!$B$30="Yes",Output_Detail!AP105,0)*Inputs!$B$19</f>
        <v>327450</v>
      </c>
      <c r="AQ22" s="110">
        <f ca="1">IF(Inputs!$B$30="Yes",Output_Detail!AQ105,0)*Inputs!$B$19</f>
        <v>327450</v>
      </c>
      <c r="AR22" s="110">
        <f ca="1">IF(Inputs!$B$30="Yes",Output_Detail!AR105,0)*Inputs!$B$19</f>
        <v>327450</v>
      </c>
      <c r="AS22" s="110">
        <f ca="1">IF(Inputs!$B$30="Yes",Output_Detail!AS105,0)*Inputs!$B$19</f>
        <v>327450</v>
      </c>
      <c r="AT22" s="110">
        <f ca="1">IF(Inputs!$B$30="Yes",Output_Detail!AT105,0)*Inputs!$B$19</f>
        <v>327450</v>
      </c>
      <c r="AU22" s="110">
        <f ca="1">IF(Inputs!$B$30="Yes",Output_Detail!AU105,0)*Inputs!$B$19</f>
        <v>327450</v>
      </c>
      <c r="AV22" s="110">
        <f ca="1">IF(Inputs!$B$30="Yes",Output_Detail!AV105,0)*Inputs!$B$19</f>
        <v>327450</v>
      </c>
      <c r="AW22" s="110">
        <f ca="1">IF(Inputs!$B$30="Yes",Output_Detail!AW105,0)*Inputs!$B$19</f>
        <v>327450</v>
      </c>
      <c r="AX22" s="110">
        <f ca="1">IF(Inputs!$B$30="Yes",Output_Detail!AX105,0)*Inputs!$B$19</f>
        <v>327450</v>
      </c>
      <c r="AY22" s="110">
        <f ca="1">IF(Inputs!$B$30="Yes",Output_Detail!AY105,0)*Inputs!$B$19</f>
        <v>327450</v>
      </c>
      <c r="AZ22" s="110">
        <f ca="1">IF(Inputs!$B$30="Yes",Output_Detail!AZ105,0)*Inputs!$B$19</f>
        <v>327450</v>
      </c>
      <c r="BA22" s="110">
        <f ca="1">IF(Inputs!$B$30="Yes",Output_Detail!BA105,0)*Inputs!$B$19</f>
        <v>327450</v>
      </c>
      <c r="BB22" s="110">
        <f ca="1">IF(Inputs!$B$30="Yes",Output_Detail!BB105,0)*Inputs!$B$19</f>
        <v>327450</v>
      </c>
      <c r="BC22" s="110">
        <f ca="1">IF(Inputs!$B$30="Yes",Output_Detail!BC105,0)*Inputs!$B$19</f>
        <v>327450</v>
      </c>
      <c r="BD22" s="110">
        <f ca="1">IF(Inputs!$B$30="Yes",Output_Detail!BD105,0)*Inputs!$B$19</f>
        <v>327450</v>
      </c>
      <c r="BE22" s="110">
        <f ca="1">IF(Inputs!$B$30="Yes",Output_Detail!BE105,0)*Inputs!$B$19</f>
        <v>327450</v>
      </c>
      <c r="BF22" s="110">
        <f ca="1">IF(Inputs!$B$30="Yes",Output_Detail!BF105,0)*Inputs!$B$19</f>
        <v>327450</v>
      </c>
      <c r="BG22" s="110">
        <f ca="1">IF(Inputs!$B$30="Yes",Output_Detail!BG105,0)*Inputs!$B$19</f>
        <v>327450</v>
      </c>
      <c r="BH22" s="110">
        <f ca="1">IF(Inputs!$B$30="Yes",Output_Detail!BH105,0)*Inputs!$B$19</f>
        <v>327450</v>
      </c>
      <c r="BI22" s="110">
        <f ca="1">IF(Inputs!$B$30="Yes",Output_Detail!BI105,0)*Inputs!$B$19</f>
        <v>327450</v>
      </c>
      <c r="BJ22" s="110">
        <f ca="1">IF(Inputs!$B$30="Yes",Output_Detail!BJ105,0)*Inputs!$B$19</f>
        <v>327450</v>
      </c>
      <c r="BK22" s="109">
        <f ca="1">(C22*Conversions!G$14+AG22*Conversions!G$15)/Conversions!$B$9</f>
        <v>63426.565119718303</v>
      </c>
      <c r="BL22" s="110">
        <f ca="1">(D22*Conversions!H$14+AH22*Conversions!H$15)/Conversions!$B$9</f>
        <v>63112.58823943662</v>
      </c>
      <c r="BM22" s="110">
        <f ca="1">(E22*Conversions!I$14+AI22*Conversions!I$15)/Conversions!$B$9</f>
        <v>62798.611359154922</v>
      </c>
      <c r="BN22" s="110">
        <f ca="1">(F22*Conversions!J$14+AJ22*Conversions!J$15)/Conversions!$B$9</f>
        <v>62484.634478873239</v>
      </c>
      <c r="BO22" s="110">
        <f ca="1">(G22*Conversions!K$14+AK22*Conversions!K$15)/Conversions!$B$9</f>
        <v>62170.657598591541</v>
      </c>
      <c r="BP22" s="110">
        <f ca="1">(H22*Conversions!L$14+AL22*Conversions!L$15)/Conversions!$B$9</f>
        <v>61856.680718309857</v>
      </c>
      <c r="BQ22" s="110">
        <f ca="1">(I22*Conversions!M$14+AM22*Conversions!M$15)/Conversions!$B$9</f>
        <v>61542.703838028159</v>
      </c>
      <c r="BR22" s="110">
        <f ca="1">(J22*Conversions!N$14+AN22*Conversions!N$15)/Conversions!$B$9</f>
        <v>61228.726957746476</v>
      </c>
      <c r="BS22" s="110">
        <f ca="1">(K22*Conversions!O$14+AO22*Conversions!O$15)/Conversions!$B$9</f>
        <v>60349.591692957736</v>
      </c>
      <c r="BT22" s="110">
        <f ca="1">(L22*Conversions!P$14+AP22*Conversions!P$15)/Conversions!$B$9</f>
        <v>59470.456428169004</v>
      </c>
      <c r="BU22" s="110">
        <f ca="1">(M22*Conversions!Q$14+AQ22*Conversions!Q$15)/Conversions!$B$9</f>
        <v>58591.321163380271</v>
      </c>
      <c r="BV22" s="110">
        <f ca="1">(N22*Conversions!R$14+AR22*Conversions!R$15)/Conversions!$B$9</f>
        <v>57712.185898591531</v>
      </c>
      <c r="BW22" s="110">
        <f ca="1">(O22*Conversions!S$14+AS22*Conversions!S$15)/Conversions!$B$9</f>
        <v>56833.050633802814</v>
      </c>
      <c r="BX22" s="110">
        <f ca="1">(P22*Conversions!T$14+AT22*Conversions!T$15)/Conversions!$B$9</f>
        <v>55577.143112676051</v>
      </c>
      <c r="BY22" s="110">
        <f ca="1">(Q22*Conversions!U$14+AU22*Conversions!U$15)/Conversions!$B$9</f>
        <v>54321.235591549295</v>
      </c>
      <c r="BZ22" s="110">
        <f ca="1">(R22*Conversions!V$14+AV22*Conversions!V$15)/Conversions!$B$9</f>
        <v>53065.328070422533</v>
      </c>
      <c r="CA22" s="110">
        <f ca="1">(S22*Conversions!W$14+AW22*Conversions!W$15)/Conversions!$B$9</f>
        <v>51809.42054929577</v>
      </c>
      <c r="CB22" s="110">
        <f ca="1">(T22*Conversions!X$14+AX22*Conversions!X$15)/Conversions!$B$9</f>
        <v>50553.513028169007</v>
      </c>
      <c r="CC22" s="110">
        <f ca="1">(U22*Conversions!Y$14+AY22*Conversions!Y$15)/Conversions!$B$9</f>
        <v>49297.605507042244</v>
      </c>
      <c r="CD22" s="110">
        <f ca="1">(V22*Conversions!Z$14+AZ22*Conversions!Z$15)/Conversions!$B$9</f>
        <v>48041.697985915482</v>
      </c>
      <c r="CE22" s="110">
        <f ca="1">(W22*Conversions!AA$14+BA22*Conversions!AA$15)/Conversions!$B$9</f>
        <v>46785.790464788719</v>
      </c>
      <c r="CF22" s="110">
        <f ca="1">(X22*Conversions!AB$14+BB22*Conversions!AB$15)/Conversions!$B$9</f>
        <v>45529.882943661956</v>
      </c>
      <c r="CG22" s="110">
        <f ca="1">(Y22*Conversions!AC$14+BC22*Conversions!AC$15)/Conversions!$B$9</f>
        <v>44273.975422535194</v>
      </c>
      <c r="CH22" s="110">
        <f ca="1">(Z22*Conversions!AD$14+BD22*Conversions!AD$15)/Conversions!$B$9</f>
        <v>43018.067901408431</v>
      </c>
      <c r="CI22" s="110">
        <f ca="1">(AA22*Conversions!AE$14+BE22*Conversions!AE$15)/Conversions!$B$9</f>
        <v>41762.160380281675</v>
      </c>
      <c r="CJ22" s="110">
        <f ca="1">(AB22*Conversions!AF$14+BF22*Conversions!AF$15)/Conversions!$B$9</f>
        <v>40506.252859154913</v>
      </c>
      <c r="CK22" s="110">
        <f ca="1">(AC22*Conversions!AG$14+BG22*Conversions!AG$15)/Conversions!$B$9</f>
        <v>39250.34533802815</v>
      </c>
      <c r="CL22" s="110">
        <f ca="1">(AD22*Conversions!AH$14+BH22*Conversions!AH$15)/Conversions!$B$9</f>
        <v>37994.437816901387</v>
      </c>
      <c r="CM22" s="110">
        <f ca="1">(AE22*Conversions!AI$14+BI22*Conversions!AI$15)/Conversions!$B$9</f>
        <v>36738.530295774624</v>
      </c>
      <c r="CN22" s="120">
        <f ca="1">(AF22*Conversions!AJ$14+BJ22*Conversions!AJ$15)/Conversions!$B$9</f>
        <v>35482.622774647862</v>
      </c>
    </row>
    <row r="23" spans="2:92">
      <c r="B23" s="96" t="s">
        <v>48</v>
      </c>
      <c r="C23" s="109">
        <f ca="1">IF(Inputs!$B$30="Yes",Output_Detail!C106,0)*Inputs!$B$18</f>
        <v>73089700</v>
      </c>
      <c r="D23" s="110">
        <f ca="1">IF(Inputs!$B$30="Yes",Output_Detail!D106,0)*Inputs!$B$18</f>
        <v>73089700</v>
      </c>
      <c r="E23" s="110">
        <f ca="1">IF(Inputs!$B$30="Yes",Output_Detail!E106,0)*Inputs!$B$18</f>
        <v>73089700</v>
      </c>
      <c r="F23" s="110">
        <f ca="1">IF(Inputs!$B$30="Yes",Output_Detail!F106,0)*Inputs!$B$18</f>
        <v>73089700</v>
      </c>
      <c r="G23" s="110">
        <f ca="1">IF(Inputs!$B$30="Yes",Output_Detail!G106,0)*Inputs!$B$18</f>
        <v>73089700</v>
      </c>
      <c r="H23" s="110">
        <f ca="1">IF(Inputs!$B$30="Yes",Output_Detail!H106,0)*Inputs!$B$18</f>
        <v>73089700</v>
      </c>
      <c r="I23" s="110">
        <f ca="1">IF(Inputs!$B$30="Yes",Output_Detail!I106,0)*Inputs!$B$18</f>
        <v>73089700</v>
      </c>
      <c r="J23" s="110">
        <f ca="1">IF(Inputs!$B$30="Yes",Output_Detail!J106,0)*Inputs!$B$18</f>
        <v>73089700</v>
      </c>
      <c r="K23" s="110">
        <f ca="1">IF(Inputs!$B$30="Yes",Output_Detail!K106,0)*Inputs!$B$18</f>
        <v>73089700</v>
      </c>
      <c r="L23" s="110">
        <f ca="1">IF(Inputs!$B$30="Yes",Output_Detail!L106,0)*Inputs!$B$18</f>
        <v>73089700</v>
      </c>
      <c r="M23" s="110">
        <f ca="1">IF(Inputs!$B$30="Yes",Output_Detail!M106,0)*Inputs!$B$18</f>
        <v>73089700</v>
      </c>
      <c r="N23" s="110">
        <f ca="1">IF(Inputs!$B$30="Yes",Output_Detail!N106,0)*Inputs!$B$18</f>
        <v>73089700</v>
      </c>
      <c r="O23" s="110">
        <f ca="1">IF(Inputs!$B$30="Yes",Output_Detail!O106,0)*Inputs!$B$18</f>
        <v>73089700</v>
      </c>
      <c r="P23" s="110">
        <f ca="1">IF(Inputs!$B$30="Yes",Output_Detail!P106,0)*Inputs!$B$18</f>
        <v>73089700</v>
      </c>
      <c r="Q23" s="110">
        <f ca="1">IF(Inputs!$B$30="Yes",Output_Detail!Q106,0)*Inputs!$B$18</f>
        <v>73089700</v>
      </c>
      <c r="R23" s="110">
        <f ca="1">IF(Inputs!$B$30="Yes",Output_Detail!R106,0)*Inputs!$B$18</f>
        <v>73089700</v>
      </c>
      <c r="S23" s="110">
        <f ca="1">IF(Inputs!$B$30="Yes",Output_Detail!S106,0)*Inputs!$B$18</f>
        <v>73089700</v>
      </c>
      <c r="T23" s="110">
        <f ca="1">IF(Inputs!$B$30="Yes",Output_Detail!T106,0)*Inputs!$B$18</f>
        <v>73089700</v>
      </c>
      <c r="U23" s="110">
        <f ca="1">IF(Inputs!$B$30="Yes",Output_Detail!U106,0)*Inputs!$B$18</f>
        <v>73089700</v>
      </c>
      <c r="V23" s="110">
        <f ca="1">IF(Inputs!$B$30="Yes",Output_Detail!V106,0)*Inputs!$B$18</f>
        <v>73089700</v>
      </c>
      <c r="W23" s="110">
        <f ca="1">IF(Inputs!$B$30="Yes",Output_Detail!W106,0)*Inputs!$B$18</f>
        <v>73089700</v>
      </c>
      <c r="X23" s="110">
        <f ca="1">IF(Inputs!$B$30="Yes",Output_Detail!X106,0)*Inputs!$B$18</f>
        <v>73089700</v>
      </c>
      <c r="Y23" s="110">
        <f ca="1">IF(Inputs!$B$30="Yes",Output_Detail!Y106,0)*Inputs!$B$18</f>
        <v>73089700</v>
      </c>
      <c r="Z23" s="110">
        <f ca="1">IF(Inputs!$B$30="Yes",Output_Detail!Z106,0)*Inputs!$B$18</f>
        <v>73089700</v>
      </c>
      <c r="AA23" s="110">
        <f ca="1">IF(Inputs!$B$30="Yes",Output_Detail!AA106,0)*Inputs!$B$18</f>
        <v>73089700</v>
      </c>
      <c r="AB23" s="110">
        <f ca="1">IF(Inputs!$B$30="Yes",Output_Detail!AB106,0)*Inputs!$B$18</f>
        <v>73089700</v>
      </c>
      <c r="AC23" s="110">
        <f ca="1">IF(Inputs!$B$30="Yes",Output_Detail!AC106,0)*Inputs!$B$18</f>
        <v>73089700</v>
      </c>
      <c r="AD23" s="110">
        <f ca="1">IF(Inputs!$B$30="Yes",Output_Detail!AD106,0)*Inputs!$B$18</f>
        <v>73089700</v>
      </c>
      <c r="AE23" s="110">
        <f ca="1">IF(Inputs!$B$30="Yes",Output_Detail!AE106,0)*Inputs!$B$18</f>
        <v>73089700</v>
      </c>
      <c r="AF23" s="120">
        <f ca="1">IF(Inputs!$B$30="Yes",Output_Detail!AF106,0)*Inputs!$B$18</f>
        <v>73089700</v>
      </c>
      <c r="AG23" s="110">
        <f ca="1">IF(Inputs!$B$30="Yes",Output_Detail!AG106,0)*Inputs!$B$19</f>
        <v>327450</v>
      </c>
      <c r="AH23" s="110">
        <f ca="1">IF(Inputs!$B$30="Yes",Output_Detail!AH106,0)*Inputs!$B$19</f>
        <v>327450</v>
      </c>
      <c r="AI23" s="110">
        <f ca="1">IF(Inputs!$B$30="Yes",Output_Detail!AI106,0)*Inputs!$B$19</f>
        <v>327450</v>
      </c>
      <c r="AJ23" s="110">
        <f ca="1">IF(Inputs!$B$30="Yes",Output_Detail!AJ106,0)*Inputs!$B$19</f>
        <v>327450</v>
      </c>
      <c r="AK23" s="110">
        <f ca="1">IF(Inputs!$B$30="Yes",Output_Detail!AK106,0)*Inputs!$B$19</f>
        <v>327450</v>
      </c>
      <c r="AL23" s="110">
        <f ca="1">IF(Inputs!$B$30="Yes",Output_Detail!AL106,0)*Inputs!$B$19</f>
        <v>327450</v>
      </c>
      <c r="AM23" s="110">
        <f ca="1">IF(Inputs!$B$30="Yes",Output_Detail!AM106,0)*Inputs!$B$19</f>
        <v>327450</v>
      </c>
      <c r="AN23" s="110">
        <f ca="1">IF(Inputs!$B$30="Yes",Output_Detail!AN106,0)*Inputs!$B$19</f>
        <v>327450</v>
      </c>
      <c r="AO23" s="110">
        <f ca="1">IF(Inputs!$B$30="Yes",Output_Detail!AO106,0)*Inputs!$B$19</f>
        <v>327450</v>
      </c>
      <c r="AP23" s="110">
        <f ca="1">IF(Inputs!$B$30="Yes",Output_Detail!AP106,0)*Inputs!$B$19</f>
        <v>327450</v>
      </c>
      <c r="AQ23" s="110">
        <f ca="1">IF(Inputs!$B$30="Yes",Output_Detail!AQ106,0)*Inputs!$B$19</f>
        <v>327450</v>
      </c>
      <c r="AR23" s="110">
        <f ca="1">IF(Inputs!$B$30="Yes",Output_Detail!AR106,0)*Inputs!$B$19</f>
        <v>327450</v>
      </c>
      <c r="AS23" s="110">
        <f ca="1">IF(Inputs!$B$30="Yes",Output_Detail!AS106,0)*Inputs!$B$19</f>
        <v>327450</v>
      </c>
      <c r="AT23" s="110">
        <f ca="1">IF(Inputs!$B$30="Yes",Output_Detail!AT106,0)*Inputs!$B$19</f>
        <v>327450</v>
      </c>
      <c r="AU23" s="110">
        <f ca="1">IF(Inputs!$B$30="Yes",Output_Detail!AU106,0)*Inputs!$B$19</f>
        <v>327450</v>
      </c>
      <c r="AV23" s="110">
        <f ca="1">IF(Inputs!$B$30="Yes",Output_Detail!AV106,0)*Inputs!$B$19</f>
        <v>327450</v>
      </c>
      <c r="AW23" s="110">
        <f ca="1">IF(Inputs!$B$30="Yes",Output_Detail!AW106,0)*Inputs!$B$19</f>
        <v>327450</v>
      </c>
      <c r="AX23" s="110">
        <f ca="1">IF(Inputs!$B$30="Yes",Output_Detail!AX106,0)*Inputs!$B$19</f>
        <v>327450</v>
      </c>
      <c r="AY23" s="110">
        <f ca="1">IF(Inputs!$B$30="Yes",Output_Detail!AY106,0)*Inputs!$B$19</f>
        <v>327450</v>
      </c>
      <c r="AZ23" s="110">
        <f ca="1">IF(Inputs!$B$30="Yes",Output_Detail!AZ106,0)*Inputs!$B$19</f>
        <v>327450</v>
      </c>
      <c r="BA23" s="110">
        <f ca="1">IF(Inputs!$B$30="Yes",Output_Detail!BA106,0)*Inputs!$B$19</f>
        <v>327450</v>
      </c>
      <c r="BB23" s="110">
        <f ca="1">IF(Inputs!$B$30="Yes",Output_Detail!BB106,0)*Inputs!$B$19</f>
        <v>327450</v>
      </c>
      <c r="BC23" s="110">
        <f ca="1">IF(Inputs!$B$30="Yes",Output_Detail!BC106,0)*Inputs!$B$19</f>
        <v>327450</v>
      </c>
      <c r="BD23" s="110">
        <f ca="1">IF(Inputs!$B$30="Yes",Output_Detail!BD106,0)*Inputs!$B$19</f>
        <v>327450</v>
      </c>
      <c r="BE23" s="110">
        <f ca="1">IF(Inputs!$B$30="Yes",Output_Detail!BE106,0)*Inputs!$B$19</f>
        <v>327450</v>
      </c>
      <c r="BF23" s="110">
        <f ca="1">IF(Inputs!$B$30="Yes",Output_Detail!BF106,0)*Inputs!$B$19</f>
        <v>327450</v>
      </c>
      <c r="BG23" s="110">
        <f ca="1">IF(Inputs!$B$30="Yes",Output_Detail!BG106,0)*Inputs!$B$19</f>
        <v>327450</v>
      </c>
      <c r="BH23" s="110">
        <f ca="1">IF(Inputs!$B$30="Yes",Output_Detail!BH106,0)*Inputs!$B$19</f>
        <v>327450</v>
      </c>
      <c r="BI23" s="110">
        <f ca="1">IF(Inputs!$B$30="Yes",Output_Detail!BI106,0)*Inputs!$B$19</f>
        <v>327450</v>
      </c>
      <c r="BJ23" s="110">
        <f ca="1">IF(Inputs!$B$30="Yes",Output_Detail!BJ106,0)*Inputs!$B$19</f>
        <v>327450</v>
      </c>
      <c r="BK23" s="109">
        <f ca="1">(C23*Conversions!G$14+AG23*Conversions!G$15)/Conversions!$B$9</f>
        <v>63426.565119718303</v>
      </c>
      <c r="BL23" s="110">
        <f ca="1">(D23*Conversions!H$14+AH23*Conversions!H$15)/Conversions!$B$9</f>
        <v>63112.58823943662</v>
      </c>
      <c r="BM23" s="110">
        <f ca="1">(E23*Conversions!I$14+AI23*Conversions!I$15)/Conversions!$B$9</f>
        <v>62798.611359154922</v>
      </c>
      <c r="BN23" s="110">
        <f ca="1">(F23*Conversions!J$14+AJ23*Conversions!J$15)/Conversions!$B$9</f>
        <v>62484.634478873239</v>
      </c>
      <c r="BO23" s="110">
        <f ca="1">(G23*Conversions!K$14+AK23*Conversions!K$15)/Conversions!$B$9</f>
        <v>62170.657598591541</v>
      </c>
      <c r="BP23" s="110">
        <f ca="1">(H23*Conversions!L$14+AL23*Conversions!L$15)/Conversions!$B$9</f>
        <v>61856.680718309857</v>
      </c>
      <c r="BQ23" s="110">
        <f ca="1">(I23*Conversions!M$14+AM23*Conversions!M$15)/Conversions!$B$9</f>
        <v>61542.703838028159</v>
      </c>
      <c r="BR23" s="110">
        <f ca="1">(J23*Conversions!N$14+AN23*Conversions!N$15)/Conversions!$B$9</f>
        <v>61228.726957746476</v>
      </c>
      <c r="BS23" s="110">
        <f ca="1">(K23*Conversions!O$14+AO23*Conversions!O$15)/Conversions!$B$9</f>
        <v>60349.591692957736</v>
      </c>
      <c r="BT23" s="110">
        <f ca="1">(L23*Conversions!P$14+AP23*Conversions!P$15)/Conversions!$B$9</f>
        <v>59470.456428169004</v>
      </c>
      <c r="BU23" s="110">
        <f ca="1">(M23*Conversions!Q$14+AQ23*Conversions!Q$15)/Conversions!$B$9</f>
        <v>58591.321163380271</v>
      </c>
      <c r="BV23" s="110">
        <f ca="1">(N23*Conversions!R$14+AR23*Conversions!R$15)/Conversions!$B$9</f>
        <v>57712.185898591531</v>
      </c>
      <c r="BW23" s="110">
        <f ca="1">(O23*Conversions!S$14+AS23*Conversions!S$15)/Conversions!$B$9</f>
        <v>56833.050633802814</v>
      </c>
      <c r="BX23" s="110">
        <f ca="1">(P23*Conversions!T$14+AT23*Conversions!T$15)/Conversions!$B$9</f>
        <v>55577.143112676051</v>
      </c>
      <c r="BY23" s="110">
        <f ca="1">(Q23*Conversions!U$14+AU23*Conversions!U$15)/Conversions!$B$9</f>
        <v>54321.235591549295</v>
      </c>
      <c r="BZ23" s="110">
        <f ca="1">(R23*Conversions!V$14+AV23*Conversions!V$15)/Conversions!$B$9</f>
        <v>53065.328070422533</v>
      </c>
      <c r="CA23" s="110">
        <f ca="1">(S23*Conversions!W$14+AW23*Conversions!W$15)/Conversions!$B$9</f>
        <v>51809.42054929577</v>
      </c>
      <c r="CB23" s="110">
        <f ca="1">(T23*Conversions!X$14+AX23*Conversions!X$15)/Conversions!$B$9</f>
        <v>50553.513028169007</v>
      </c>
      <c r="CC23" s="110">
        <f ca="1">(U23*Conversions!Y$14+AY23*Conversions!Y$15)/Conversions!$B$9</f>
        <v>49297.605507042244</v>
      </c>
      <c r="CD23" s="110">
        <f ca="1">(V23*Conversions!Z$14+AZ23*Conversions!Z$15)/Conversions!$B$9</f>
        <v>48041.697985915482</v>
      </c>
      <c r="CE23" s="110">
        <f ca="1">(W23*Conversions!AA$14+BA23*Conversions!AA$15)/Conversions!$B$9</f>
        <v>46785.790464788719</v>
      </c>
      <c r="CF23" s="110">
        <f ca="1">(X23*Conversions!AB$14+BB23*Conversions!AB$15)/Conversions!$B$9</f>
        <v>45529.882943661956</v>
      </c>
      <c r="CG23" s="110">
        <f ca="1">(Y23*Conversions!AC$14+BC23*Conversions!AC$15)/Conversions!$B$9</f>
        <v>44273.975422535194</v>
      </c>
      <c r="CH23" s="110">
        <f ca="1">(Z23*Conversions!AD$14+BD23*Conversions!AD$15)/Conversions!$B$9</f>
        <v>43018.067901408431</v>
      </c>
      <c r="CI23" s="110">
        <f ca="1">(AA23*Conversions!AE$14+BE23*Conversions!AE$15)/Conversions!$B$9</f>
        <v>41762.160380281675</v>
      </c>
      <c r="CJ23" s="110">
        <f ca="1">(AB23*Conversions!AF$14+BF23*Conversions!AF$15)/Conversions!$B$9</f>
        <v>40506.252859154913</v>
      </c>
      <c r="CK23" s="110">
        <f ca="1">(AC23*Conversions!AG$14+BG23*Conversions!AG$15)/Conversions!$B$9</f>
        <v>39250.34533802815</v>
      </c>
      <c r="CL23" s="110">
        <f ca="1">(AD23*Conversions!AH$14+BH23*Conversions!AH$15)/Conversions!$B$9</f>
        <v>37994.437816901387</v>
      </c>
      <c r="CM23" s="110">
        <f ca="1">(AE23*Conversions!AI$14+BI23*Conversions!AI$15)/Conversions!$B$9</f>
        <v>36738.530295774624</v>
      </c>
      <c r="CN23" s="120">
        <f ca="1">(AF23*Conversions!AJ$14+BJ23*Conversions!AJ$15)/Conversions!$B$9</f>
        <v>35482.622774647862</v>
      </c>
    </row>
    <row r="24" spans="2:92">
      <c r="B24" s="96" t="s">
        <v>49</v>
      </c>
      <c r="C24" s="109">
        <f ca="1">IF(Inputs!$B$30="Yes",Output_Detail!C107,0)*Inputs!$B$18</f>
        <v>29235880</v>
      </c>
      <c r="D24" s="110">
        <f ca="1">IF(Inputs!$B$30="Yes",Output_Detail!D107,0)*Inputs!$B$18</f>
        <v>29235880</v>
      </c>
      <c r="E24" s="110">
        <f ca="1">IF(Inputs!$B$30="Yes",Output_Detail!E107,0)*Inputs!$B$18</f>
        <v>29235880</v>
      </c>
      <c r="F24" s="110">
        <f ca="1">IF(Inputs!$B$30="Yes",Output_Detail!F107,0)*Inputs!$B$18</f>
        <v>29235880</v>
      </c>
      <c r="G24" s="110">
        <f ca="1">IF(Inputs!$B$30="Yes",Output_Detail!G107,0)*Inputs!$B$18</f>
        <v>29235880</v>
      </c>
      <c r="H24" s="110">
        <f ca="1">IF(Inputs!$B$30="Yes",Output_Detail!H107,0)*Inputs!$B$18</f>
        <v>29235880</v>
      </c>
      <c r="I24" s="110">
        <f ca="1">IF(Inputs!$B$30="Yes",Output_Detail!I107,0)*Inputs!$B$18</f>
        <v>29235880</v>
      </c>
      <c r="J24" s="110">
        <f ca="1">IF(Inputs!$B$30="Yes",Output_Detail!J107,0)*Inputs!$B$18</f>
        <v>29235880</v>
      </c>
      <c r="K24" s="110">
        <f ca="1">IF(Inputs!$B$30="Yes",Output_Detail!K107,0)*Inputs!$B$18</f>
        <v>29235880</v>
      </c>
      <c r="L24" s="110">
        <f ca="1">IF(Inputs!$B$30="Yes",Output_Detail!L107,0)*Inputs!$B$18</f>
        <v>29235880</v>
      </c>
      <c r="M24" s="110">
        <f ca="1">IF(Inputs!$B$30="Yes",Output_Detail!M107,0)*Inputs!$B$18</f>
        <v>29235880</v>
      </c>
      <c r="N24" s="110">
        <f ca="1">IF(Inputs!$B$30="Yes",Output_Detail!N107,0)*Inputs!$B$18</f>
        <v>29235880</v>
      </c>
      <c r="O24" s="110">
        <f ca="1">IF(Inputs!$B$30="Yes",Output_Detail!O107,0)*Inputs!$B$18</f>
        <v>29235880</v>
      </c>
      <c r="P24" s="110">
        <f ca="1">IF(Inputs!$B$30="Yes",Output_Detail!P107,0)*Inputs!$B$18</f>
        <v>29235880</v>
      </c>
      <c r="Q24" s="110">
        <f ca="1">IF(Inputs!$B$30="Yes",Output_Detail!Q107,0)*Inputs!$B$18</f>
        <v>29235880</v>
      </c>
      <c r="R24" s="110">
        <f ca="1">IF(Inputs!$B$30="Yes",Output_Detail!R107,0)*Inputs!$B$18</f>
        <v>29235880</v>
      </c>
      <c r="S24" s="110">
        <f ca="1">IF(Inputs!$B$30="Yes",Output_Detail!S107,0)*Inputs!$B$18</f>
        <v>29235880</v>
      </c>
      <c r="T24" s="110">
        <f ca="1">IF(Inputs!$B$30="Yes",Output_Detail!T107,0)*Inputs!$B$18</f>
        <v>29235880</v>
      </c>
      <c r="U24" s="110">
        <f ca="1">IF(Inputs!$B$30="Yes",Output_Detail!U107,0)*Inputs!$B$18</f>
        <v>29235880</v>
      </c>
      <c r="V24" s="110">
        <f ca="1">IF(Inputs!$B$30="Yes",Output_Detail!V107,0)*Inputs!$B$18</f>
        <v>29235880</v>
      </c>
      <c r="W24" s="110">
        <f ca="1">IF(Inputs!$B$30="Yes",Output_Detail!W107,0)*Inputs!$B$18</f>
        <v>29235880</v>
      </c>
      <c r="X24" s="110">
        <f ca="1">IF(Inputs!$B$30="Yes",Output_Detail!X107,0)*Inputs!$B$18</f>
        <v>29235880</v>
      </c>
      <c r="Y24" s="110">
        <f ca="1">IF(Inputs!$B$30="Yes",Output_Detail!Y107,0)*Inputs!$B$18</f>
        <v>29235880</v>
      </c>
      <c r="Z24" s="110">
        <f ca="1">IF(Inputs!$B$30="Yes",Output_Detail!Z107,0)*Inputs!$B$18</f>
        <v>29235880</v>
      </c>
      <c r="AA24" s="110">
        <f ca="1">IF(Inputs!$B$30="Yes",Output_Detail!AA107,0)*Inputs!$B$18</f>
        <v>29235880</v>
      </c>
      <c r="AB24" s="110">
        <f ca="1">IF(Inputs!$B$30="Yes",Output_Detail!AB107,0)*Inputs!$B$18</f>
        <v>29235880</v>
      </c>
      <c r="AC24" s="110">
        <f ca="1">IF(Inputs!$B$30="Yes",Output_Detail!AC107,0)*Inputs!$B$18</f>
        <v>29235880</v>
      </c>
      <c r="AD24" s="110">
        <f ca="1">IF(Inputs!$B$30="Yes",Output_Detail!AD107,0)*Inputs!$B$18</f>
        <v>29235880</v>
      </c>
      <c r="AE24" s="110">
        <f ca="1">IF(Inputs!$B$30="Yes",Output_Detail!AE107,0)*Inputs!$B$18</f>
        <v>29235880</v>
      </c>
      <c r="AF24" s="120">
        <f ca="1">IF(Inputs!$B$30="Yes",Output_Detail!AF107,0)*Inputs!$B$18</f>
        <v>29235880</v>
      </c>
      <c r="AG24" s="110">
        <f ca="1">IF(Inputs!$B$30="Yes",Output_Detail!AG107,0)*Inputs!$B$19</f>
        <v>130980</v>
      </c>
      <c r="AH24" s="110">
        <f ca="1">IF(Inputs!$B$30="Yes",Output_Detail!AH107,0)*Inputs!$B$19</f>
        <v>130980</v>
      </c>
      <c r="AI24" s="110">
        <f ca="1">IF(Inputs!$B$30="Yes",Output_Detail!AI107,0)*Inputs!$B$19</f>
        <v>130980</v>
      </c>
      <c r="AJ24" s="110">
        <f ca="1">IF(Inputs!$B$30="Yes",Output_Detail!AJ107,0)*Inputs!$B$19</f>
        <v>130980</v>
      </c>
      <c r="AK24" s="110">
        <f ca="1">IF(Inputs!$B$30="Yes",Output_Detail!AK107,0)*Inputs!$B$19</f>
        <v>130980</v>
      </c>
      <c r="AL24" s="110">
        <f ca="1">IF(Inputs!$B$30="Yes",Output_Detail!AL107,0)*Inputs!$B$19</f>
        <v>130980</v>
      </c>
      <c r="AM24" s="110">
        <f ca="1">IF(Inputs!$B$30="Yes",Output_Detail!AM107,0)*Inputs!$B$19</f>
        <v>130980</v>
      </c>
      <c r="AN24" s="110">
        <f ca="1">IF(Inputs!$B$30="Yes",Output_Detail!AN107,0)*Inputs!$B$19</f>
        <v>130980</v>
      </c>
      <c r="AO24" s="110">
        <f ca="1">IF(Inputs!$B$30="Yes",Output_Detail!AO107,0)*Inputs!$B$19</f>
        <v>130980</v>
      </c>
      <c r="AP24" s="110">
        <f ca="1">IF(Inputs!$B$30="Yes",Output_Detail!AP107,0)*Inputs!$B$19</f>
        <v>130980</v>
      </c>
      <c r="AQ24" s="110">
        <f ca="1">IF(Inputs!$B$30="Yes",Output_Detail!AQ107,0)*Inputs!$B$19</f>
        <v>130980</v>
      </c>
      <c r="AR24" s="110">
        <f ca="1">IF(Inputs!$B$30="Yes",Output_Detail!AR107,0)*Inputs!$B$19</f>
        <v>130980</v>
      </c>
      <c r="AS24" s="110">
        <f ca="1">IF(Inputs!$B$30="Yes",Output_Detail!AS107,0)*Inputs!$B$19</f>
        <v>130980</v>
      </c>
      <c r="AT24" s="110">
        <f ca="1">IF(Inputs!$B$30="Yes",Output_Detail!AT107,0)*Inputs!$B$19</f>
        <v>130980</v>
      </c>
      <c r="AU24" s="110">
        <f ca="1">IF(Inputs!$B$30="Yes",Output_Detail!AU107,0)*Inputs!$B$19</f>
        <v>130980</v>
      </c>
      <c r="AV24" s="110">
        <f ca="1">IF(Inputs!$B$30="Yes",Output_Detail!AV107,0)*Inputs!$B$19</f>
        <v>130980</v>
      </c>
      <c r="AW24" s="110">
        <f ca="1">IF(Inputs!$B$30="Yes",Output_Detail!AW107,0)*Inputs!$B$19</f>
        <v>130980</v>
      </c>
      <c r="AX24" s="110">
        <f ca="1">IF(Inputs!$B$30="Yes",Output_Detail!AX107,0)*Inputs!$B$19</f>
        <v>130980</v>
      </c>
      <c r="AY24" s="110">
        <f ca="1">IF(Inputs!$B$30="Yes",Output_Detail!AY107,0)*Inputs!$B$19</f>
        <v>130980</v>
      </c>
      <c r="AZ24" s="110">
        <f ca="1">IF(Inputs!$B$30="Yes",Output_Detail!AZ107,0)*Inputs!$B$19</f>
        <v>130980</v>
      </c>
      <c r="BA24" s="110">
        <f ca="1">IF(Inputs!$B$30="Yes",Output_Detail!BA107,0)*Inputs!$B$19</f>
        <v>130980</v>
      </c>
      <c r="BB24" s="110">
        <f ca="1">IF(Inputs!$B$30="Yes",Output_Detail!BB107,0)*Inputs!$B$19</f>
        <v>130980</v>
      </c>
      <c r="BC24" s="110">
        <f ca="1">IF(Inputs!$B$30="Yes",Output_Detail!BC107,0)*Inputs!$B$19</f>
        <v>130980</v>
      </c>
      <c r="BD24" s="110">
        <f ca="1">IF(Inputs!$B$30="Yes",Output_Detail!BD107,0)*Inputs!$B$19</f>
        <v>130980</v>
      </c>
      <c r="BE24" s="110">
        <f ca="1">IF(Inputs!$B$30="Yes",Output_Detail!BE107,0)*Inputs!$B$19</f>
        <v>130980</v>
      </c>
      <c r="BF24" s="110">
        <f ca="1">IF(Inputs!$B$30="Yes",Output_Detail!BF107,0)*Inputs!$B$19</f>
        <v>130980</v>
      </c>
      <c r="BG24" s="110">
        <f ca="1">IF(Inputs!$B$30="Yes",Output_Detail!BG107,0)*Inputs!$B$19</f>
        <v>130980</v>
      </c>
      <c r="BH24" s="110">
        <f ca="1">IF(Inputs!$B$30="Yes",Output_Detail!BH107,0)*Inputs!$B$19</f>
        <v>130980</v>
      </c>
      <c r="BI24" s="110">
        <f ca="1">IF(Inputs!$B$30="Yes",Output_Detail!BI107,0)*Inputs!$B$19</f>
        <v>130980</v>
      </c>
      <c r="BJ24" s="110">
        <f ca="1">IF(Inputs!$B$30="Yes",Output_Detail!BJ107,0)*Inputs!$B$19</f>
        <v>130980</v>
      </c>
      <c r="BK24" s="109">
        <f ca="1">(C24*Conversions!G$14+AG24*Conversions!G$15)/Conversions!$B$9</f>
        <v>25370.626047887323</v>
      </c>
      <c r="BL24" s="110">
        <f ca="1">(D24*Conversions!H$14+AH24*Conversions!H$15)/Conversions!$B$9</f>
        <v>25245.035295774647</v>
      </c>
      <c r="BM24" s="110">
        <f ca="1">(E24*Conversions!I$14+AI24*Conversions!I$15)/Conversions!$B$9</f>
        <v>25119.444543661972</v>
      </c>
      <c r="BN24" s="110">
        <f ca="1">(F24*Conversions!J$14+AJ24*Conversions!J$15)/Conversions!$B$9</f>
        <v>24993.853791549296</v>
      </c>
      <c r="BO24" s="110">
        <f ca="1">(G24*Conversions!K$14+AK24*Conversions!K$15)/Conversions!$B$9</f>
        <v>24868.263039436621</v>
      </c>
      <c r="BP24" s="110">
        <f ca="1">(H24*Conversions!L$14+AL24*Conversions!L$15)/Conversions!$B$9</f>
        <v>24742.672287323941</v>
      </c>
      <c r="BQ24" s="110">
        <f ca="1">(I24*Conversions!M$14+AM24*Conversions!M$15)/Conversions!$B$9</f>
        <v>24617.081535211266</v>
      </c>
      <c r="BR24" s="110">
        <f ca="1">(J24*Conversions!N$14+AN24*Conversions!N$15)/Conversions!$B$9</f>
        <v>24491.49078309859</v>
      </c>
      <c r="BS24" s="110">
        <f ca="1">(K24*Conversions!O$14+AO24*Conversions!O$15)/Conversions!$B$9</f>
        <v>24139.836677183095</v>
      </c>
      <c r="BT24" s="110">
        <f ca="1">(L24*Conversions!P$14+AP24*Conversions!P$15)/Conversions!$B$9</f>
        <v>23788.1825712676</v>
      </c>
      <c r="BU24" s="110">
        <f ca="1">(M24*Conversions!Q$14+AQ24*Conversions!Q$15)/Conversions!$B$9</f>
        <v>23436.528465352108</v>
      </c>
      <c r="BV24" s="110">
        <f ca="1">(N24*Conversions!R$14+AR24*Conversions!R$15)/Conversions!$B$9</f>
        <v>23084.874359436617</v>
      </c>
      <c r="BW24" s="110">
        <f ca="1">(O24*Conversions!S$14+AS24*Conversions!S$15)/Conversions!$B$9</f>
        <v>22733.220253521125</v>
      </c>
      <c r="BX24" s="110">
        <f ca="1">(P24*Conversions!T$14+AT24*Conversions!T$15)/Conversions!$B$9</f>
        <v>22230.85724507042</v>
      </c>
      <c r="BY24" s="110">
        <f ca="1">(Q24*Conversions!U$14+AU24*Conversions!U$15)/Conversions!$B$9</f>
        <v>21728.494236619717</v>
      </c>
      <c r="BZ24" s="110">
        <f ca="1">(R24*Conversions!V$14+AV24*Conversions!V$15)/Conversions!$B$9</f>
        <v>21226.131228169008</v>
      </c>
      <c r="CA24" s="110">
        <f ca="1">(S24*Conversions!W$14+AW24*Conversions!W$15)/Conversions!$B$9</f>
        <v>20723.768219718306</v>
      </c>
      <c r="CB24" s="110">
        <f ca="1">(T24*Conversions!X$14+AX24*Conversions!X$15)/Conversions!$B$9</f>
        <v>20221.4052112676</v>
      </c>
      <c r="CC24" s="110">
        <f ca="1">(U24*Conversions!Y$14+AY24*Conversions!Y$15)/Conversions!$B$9</f>
        <v>19719.042202816898</v>
      </c>
      <c r="CD24" s="110">
        <f ca="1">(V24*Conversions!Z$14+AZ24*Conversions!Z$15)/Conversions!$B$9</f>
        <v>19216.679194366196</v>
      </c>
      <c r="CE24" s="110">
        <f ca="1">(W24*Conversions!AA$14+BA24*Conversions!AA$15)/Conversions!$B$9</f>
        <v>18714.316185915486</v>
      </c>
      <c r="CF24" s="110">
        <f ca="1">(X24*Conversions!AB$14+BB24*Conversions!AB$15)/Conversions!$B$9</f>
        <v>18211.953177464784</v>
      </c>
      <c r="CG24" s="110">
        <f ca="1">(Y24*Conversions!AC$14+BC24*Conversions!AC$15)/Conversions!$B$9</f>
        <v>17709.590169014078</v>
      </c>
      <c r="CH24" s="110">
        <f ca="1">(Z24*Conversions!AD$14+BD24*Conversions!AD$15)/Conversions!$B$9</f>
        <v>17207.227160563372</v>
      </c>
      <c r="CI24" s="110">
        <f ca="1">(AA24*Conversions!AE$14+BE24*Conversions!AE$15)/Conversions!$B$9</f>
        <v>16704.86415211267</v>
      </c>
      <c r="CJ24" s="110">
        <f ca="1">(AB24*Conversions!AF$14+BF24*Conversions!AF$15)/Conversions!$B$9</f>
        <v>16202.501143661962</v>
      </c>
      <c r="CK24" s="110">
        <f ca="1">(AC24*Conversions!AG$14+BG24*Conversions!AG$15)/Conversions!$B$9</f>
        <v>15700.138135211258</v>
      </c>
      <c r="CL24" s="110">
        <f ca="1">(AD24*Conversions!AH$14+BH24*Conversions!AH$15)/Conversions!$B$9</f>
        <v>15197.775126760553</v>
      </c>
      <c r="CM24" s="110">
        <f ca="1">(AE24*Conversions!AI$14+BI24*Conversions!AI$15)/Conversions!$B$9</f>
        <v>14695.412118309849</v>
      </c>
      <c r="CN24" s="120">
        <f ca="1">(AF24*Conversions!AJ$14+BJ24*Conversions!AJ$15)/Conversions!$B$9</f>
        <v>14193.049109859146</v>
      </c>
    </row>
    <row r="25" spans="2:92">
      <c r="C25" s="109"/>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2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09"/>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20"/>
    </row>
    <row r="26" spans="2:92">
      <c r="B26" s="123" t="s">
        <v>77</v>
      </c>
      <c r="C26" s="109"/>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2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09"/>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20"/>
    </row>
    <row r="27" spans="2:92">
      <c r="B27" s="96" t="s">
        <v>46</v>
      </c>
      <c r="C27" s="109">
        <f>IF(Inputs!$B$33="Yes",Output_Detail!C110,0)*Inputs!$B$18</f>
        <v>0</v>
      </c>
      <c r="D27" s="110">
        <f>IF(Inputs!$B$33="Yes",Output_Detail!D110,0)*Inputs!$B$18</f>
        <v>0</v>
      </c>
      <c r="E27" s="110">
        <f>IF(Inputs!$B$33="Yes",Output_Detail!E110,0)*Inputs!$B$18</f>
        <v>0</v>
      </c>
      <c r="F27" s="110">
        <f>IF(Inputs!$B$33="Yes",Output_Detail!F110,0)*Inputs!$B$18</f>
        <v>0</v>
      </c>
      <c r="G27" s="110">
        <f>IF(Inputs!$B$33="Yes",Output_Detail!G110,0)*Inputs!$B$18</f>
        <v>94847213.651845247</v>
      </c>
      <c r="H27" s="110">
        <f>IF(Inputs!$B$33="Yes",Output_Detail!H110,0)*Inputs!$B$18</f>
        <v>321409485.01110005</v>
      </c>
      <c r="I27" s="110">
        <f>IF(Inputs!$B$33="Yes",Output_Detail!I110,0)*Inputs!$B$18</f>
        <v>330786733.1664114</v>
      </c>
      <c r="J27" s="110">
        <f>IF(Inputs!$B$33="Yes",Output_Detail!J110,0)*Inputs!$B$18</f>
        <v>643653306.22766519</v>
      </c>
      <c r="K27" s="110">
        <f>IF(Inputs!$B$33="Yes",Output_Detail!K110,0)*Inputs!$B$18</f>
        <v>709120735.54007256</v>
      </c>
      <c r="L27" s="110">
        <f>IF(Inputs!$B$33="Yes",Output_Detail!L110,0)*Inputs!$B$18</f>
        <v>709120735.54007256</v>
      </c>
      <c r="M27" s="110">
        <f>IF(Inputs!$B$33="Yes",Output_Detail!M110,0)*Inputs!$B$18</f>
        <v>724522728.8955543</v>
      </c>
      <c r="N27" s="110">
        <f>IF(Inputs!$B$33="Yes",Output_Detail!N110,0)*Inputs!$B$18</f>
        <v>724522728.8955543</v>
      </c>
      <c r="O27" s="110">
        <f>IF(Inputs!$B$33="Yes",Output_Detail!O110,0)*Inputs!$B$18</f>
        <v>724522728.8955543</v>
      </c>
      <c r="P27" s="110">
        <f>IF(Inputs!$B$33="Yes",Output_Detail!P110,0)*Inputs!$B$18</f>
        <v>724522728.8955543</v>
      </c>
      <c r="Q27" s="110">
        <f>IF(Inputs!$B$33="Yes",Output_Detail!Q110,0)*Inputs!$B$18</f>
        <v>724522728.8955543</v>
      </c>
      <c r="R27" s="110">
        <f>IF(Inputs!$B$33="Yes",Output_Detail!R110,0)*Inputs!$B$18</f>
        <v>724522728.8955543</v>
      </c>
      <c r="S27" s="110">
        <f>IF(Inputs!$B$33="Yes",Output_Detail!S110,0)*Inputs!$B$18</f>
        <v>724522728.8955543</v>
      </c>
      <c r="T27" s="110">
        <f>IF(Inputs!$B$33="Yes",Output_Detail!T110,0)*Inputs!$B$18</f>
        <v>724522728.8955543</v>
      </c>
      <c r="U27" s="110">
        <f>IF(Inputs!$B$33="Yes",Output_Detail!U110,0)*Inputs!$B$18</f>
        <v>724522728.8955543</v>
      </c>
      <c r="V27" s="110">
        <f>IF(Inputs!$B$33="Yes",Output_Detail!V110,0)*Inputs!$B$18</f>
        <v>724522728.8955543</v>
      </c>
      <c r="W27" s="110">
        <f>IF(Inputs!$B$33="Yes",Output_Detail!W110,0)*Inputs!$B$18</f>
        <v>724522728.8955543</v>
      </c>
      <c r="X27" s="110">
        <f>IF(Inputs!$B$33="Yes",Output_Detail!X110,0)*Inputs!$B$18</f>
        <v>724522728.8955543</v>
      </c>
      <c r="Y27" s="110">
        <f>IF(Inputs!$B$33="Yes",Output_Detail!Y110,0)*Inputs!$B$18</f>
        <v>724522728.8955543</v>
      </c>
      <c r="Z27" s="110">
        <f>IF(Inputs!$B$33="Yes",Output_Detail!Z110,0)*Inputs!$B$18</f>
        <v>724522728.8955543</v>
      </c>
      <c r="AA27" s="110">
        <f>IF(Inputs!$B$33="Yes",Output_Detail!AA110,0)*Inputs!$B$18</f>
        <v>724522728.8955543</v>
      </c>
      <c r="AB27" s="110">
        <f>IF(Inputs!$B$33="Yes",Output_Detail!AB110,0)*Inputs!$B$18</f>
        <v>724522728.8955543</v>
      </c>
      <c r="AC27" s="110">
        <f>IF(Inputs!$B$33="Yes",Output_Detail!AC110,0)*Inputs!$B$18</f>
        <v>724522728.8955543</v>
      </c>
      <c r="AD27" s="110">
        <f>IF(Inputs!$B$33="Yes",Output_Detail!AD110,0)*Inputs!$B$18</f>
        <v>724522728.8955543</v>
      </c>
      <c r="AE27" s="110">
        <f>IF(Inputs!$B$33="Yes",Output_Detail!AE110,0)*Inputs!$B$18</f>
        <v>724522728.8955543</v>
      </c>
      <c r="AF27" s="120">
        <f>IF(Inputs!$B$33="Yes",Output_Detail!AF110,0)*Inputs!$B$18</f>
        <v>724522728.8955543</v>
      </c>
      <c r="AG27" s="110">
        <f>IF(Inputs!$B$33="Yes",Output_Detail!AG110,0)*Inputs!$B$19</f>
        <v>0</v>
      </c>
      <c r="AH27" s="110">
        <f>IF(Inputs!$B$33="Yes",Output_Detail!AH110,0)*Inputs!$B$19</f>
        <v>0</v>
      </c>
      <c r="AI27" s="110">
        <f>IF(Inputs!$B$33="Yes",Output_Detail!AI110,0)*Inputs!$B$19</f>
        <v>0</v>
      </c>
      <c r="AJ27" s="110">
        <f>IF(Inputs!$B$33="Yes",Output_Detail!AJ110,0)*Inputs!$B$19</f>
        <v>0</v>
      </c>
      <c r="AK27" s="110">
        <f>IF(Inputs!$B$33="Yes",Output_Detail!AK110,0)*Inputs!$B$19</f>
        <v>83679.389312977102</v>
      </c>
      <c r="AL27" s="110">
        <f>IF(Inputs!$B$33="Yes",Output_Detail!AL110,0)*Inputs!$B$19</f>
        <v>336371.05111614853</v>
      </c>
      <c r="AM27" s="110">
        <f>IF(Inputs!$B$33="Yes",Output_Detail!AM110,0)*Inputs!$B$19</f>
        <v>636091.98134870676</v>
      </c>
      <c r="AN27" s="110">
        <f>IF(Inputs!$B$33="Yes",Output_Detail!AN110,0)*Inputs!$B$19</f>
        <v>980506.39837821806</v>
      </c>
      <c r="AO27" s="110">
        <f>IF(Inputs!$B$33="Yes",Output_Detail!AO110,0)*Inputs!$B$19</f>
        <v>1131574.7082826109</v>
      </c>
      <c r="AP27" s="110">
        <f>IF(Inputs!$B$33="Yes",Output_Detail!AP110,0)*Inputs!$B$19</f>
        <v>1131574.7082826109</v>
      </c>
      <c r="AQ27" s="110">
        <f>IF(Inputs!$B$33="Yes",Output_Detail!AQ110,0)*Inputs!$B$19</f>
        <v>1131574.7082826109</v>
      </c>
      <c r="AR27" s="110">
        <f>IF(Inputs!$B$33="Yes",Output_Detail!AR110,0)*Inputs!$B$19</f>
        <v>1131574.7082826109</v>
      </c>
      <c r="AS27" s="110">
        <f>IF(Inputs!$B$33="Yes",Output_Detail!AS110,0)*Inputs!$B$19</f>
        <v>1131574.7082826109</v>
      </c>
      <c r="AT27" s="110">
        <f>IF(Inputs!$B$33="Yes",Output_Detail!AT110,0)*Inputs!$B$19</f>
        <v>1131574.7082826109</v>
      </c>
      <c r="AU27" s="110">
        <f>IF(Inputs!$B$33="Yes",Output_Detail!AU110,0)*Inputs!$B$19</f>
        <v>1131574.7082826109</v>
      </c>
      <c r="AV27" s="110">
        <f>IF(Inputs!$B$33="Yes",Output_Detail!AV110,0)*Inputs!$B$19</f>
        <v>1131574.7082826109</v>
      </c>
      <c r="AW27" s="110">
        <f>IF(Inputs!$B$33="Yes",Output_Detail!AW110,0)*Inputs!$B$19</f>
        <v>1131574.7082826109</v>
      </c>
      <c r="AX27" s="110">
        <f>IF(Inputs!$B$33="Yes",Output_Detail!AX110,0)*Inputs!$B$19</f>
        <v>1131574.7082826109</v>
      </c>
      <c r="AY27" s="110">
        <f>IF(Inputs!$B$33="Yes",Output_Detail!AY110,0)*Inputs!$B$19</f>
        <v>1131574.7082826109</v>
      </c>
      <c r="AZ27" s="110">
        <f>IF(Inputs!$B$33="Yes",Output_Detail!AZ110,0)*Inputs!$B$19</f>
        <v>1131574.7082826109</v>
      </c>
      <c r="BA27" s="110">
        <f>IF(Inputs!$B$33="Yes",Output_Detail!BA110,0)*Inputs!$B$19</f>
        <v>1131574.7082826109</v>
      </c>
      <c r="BB27" s="110">
        <f>IF(Inputs!$B$33="Yes",Output_Detail!BB110,0)*Inputs!$B$19</f>
        <v>1131574.7082826109</v>
      </c>
      <c r="BC27" s="110">
        <f>IF(Inputs!$B$33="Yes",Output_Detail!BC110,0)*Inputs!$B$19</f>
        <v>1131574.7082826109</v>
      </c>
      <c r="BD27" s="110">
        <f>IF(Inputs!$B$33="Yes",Output_Detail!BD110,0)*Inputs!$B$19</f>
        <v>1131574.7082826109</v>
      </c>
      <c r="BE27" s="110">
        <f>IF(Inputs!$B$33="Yes",Output_Detail!BE110,0)*Inputs!$B$19</f>
        <v>1131574.7082826109</v>
      </c>
      <c r="BF27" s="110">
        <f>IF(Inputs!$B$33="Yes",Output_Detail!BF110,0)*Inputs!$B$19</f>
        <v>1131574.7082826109</v>
      </c>
      <c r="BG27" s="110">
        <f>IF(Inputs!$B$33="Yes",Output_Detail!BG110,0)*Inputs!$B$19</f>
        <v>1131574.7082826109</v>
      </c>
      <c r="BH27" s="110">
        <f>IF(Inputs!$B$33="Yes",Output_Detail!BH110,0)*Inputs!$B$19</f>
        <v>1131574.7082826109</v>
      </c>
      <c r="BI27" s="110">
        <f>IF(Inputs!$B$33="Yes",Output_Detail!BI110,0)*Inputs!$B$19</f>
        <v>1131574.7082826109</v>
      </c>
      <c r="BJ27" s="110">
        <f>IF(Inputs!$B$33="Yes",Output_Detail!BJ110,0)*Inputs!$B$19</f>
        <v>1131574.7082826109</v>
      </c>
      <c r="BK27" s="109">
        <f>(C27*Conversions!G$14+AG27*Conversions!G$15)/Conversions!$B$9</f>
        <v>0</v>
      </c>
      <c r="BL27" s="110">
        <f>(D27*Conversions!H$14+AH27*Conversions!H$15)/Conversions!$B$9</f>
        <v>0</v>
      </c>
      <c r="BM27" s="110">
        <f>(E27*Conversions!I$14+AI27*Conversions!I$15)/Conversions!$B$9</f>
        <v>0</v>
      </c>
      <c r="BN27" s="110">
        <f>(F27*Conversions!J$14+AJ27*Conversions!J$15)/Conversions!$B$9</f>
        <v>0</v>
      </c>
      <c r="BO27" s="110">
        <f>(G27*Conversions!K$14+AK27*Conversions!K$15)/Conversions!$B$9</f>
        <v>60714.833323293009</v>
      </c>
      <c r="BP27" s="110">
        <f>(H27*Conversions!L$14+AL27*Conversions!L$15)/Conversions!$B$9</f>
        <v>207453.27604325849</v>
      </c>
      <c r="BQ27" s="110">
        <f>(I27*Conversions!M$14+AM27*Conversions!M$15)/Conversions!$B$9</f>
        <v>229044.3913050541</v>
      </c>
      <c r="BR27" s="110">
        <f>(J27*Conversions!N$14+AN27*Conversions!N$15)/Conversions!$B$9</f>
        <v>427868.22466462821</v>
      </c>
      <c r="BS27" s="110">
        <f>(K27*Conversions!O$14+AO27*Conversions!O$15)/Conversions!$B$9</f>
        <v>465861.56203131506</v>
      </c>
      <c r="BT27" s="110">
        <f>(L27*Conversions!P$14+AP27*Conversions!P$15)/Conversions!$B$9</f>
        <v>457332.13797284703</v>
      </c>
      <c r="BU27" s="110">
        <f>(M27*Conversions!Q$14+AQ27*Conversions!Q$15)/Conversions!$B$9</f>
        <v>457112.84858285508</v>
      </c>
      <c r="BV27" s="110">
        <f>(N27*Conversions!R$14+AR27*Conversions!R$15)/Conversions!$B$9</f>
        <v>448398.16674515361</v>
      </c>
      <c r="BW27" s="110">
        <f>(O27*Conversions!S$14+AS27*Conversions!S$15)/Conversions!$B$9</f>
        <v>439683.48490745231</v>
      </c>
      <c r="BX27" s="110">
        <f>(P27*Conversions!T$14+AT27*Conversions!T$15)/Conversions!$B$9</f>
        <v>427233.93942502164</v>
      </c>
      <c r="BY27" s="110">
        <f>(Q27*Conversions!U$14+AU27*Conversions!U$15)/Conversions!$B$9</f>
        <v>414784.39394259098</v>
      </c>
      <c r="BZ27" s="110">
        <f>(R27*Conversions!V$14+AV27*Conversions!V$15)/Conversions!$B$9</f>
        <v>402334.84846016031</v>
      </c>
      <c r="CA27" s="110">
        <f>(S27*Conversions!W$14+AW27*Conversions!W$15)/Conversions!$B$9</f>
        <v>389885.30297772965</v>
      </c>
      <c r="CB27" s="110">
        <f>(T27*Conversions!X$14+AX27*Conversions!X$15)/Conversions!$B$9</f>
        <v>377435.75749529898</v>
      </c>
      <c r="CC27" s="110">
        <f>(U27*Conversions!Y$14+AY27*Conversions!Y$15)/Conversions!$B$9</f>
        <v>364986.21201286826</v>
      </c>
      <c r="CD27" s="110">
        <f>(V27*Conversions!Z$14+AZ27*Conversions!Z$15)/Conversions!$B$9</f>
        <v>352536.66653043765</v>
      </c>
      <c r="CE27" s="110">
        <f>(W27*Conversions!AA$14+BA27*Conversions!AA$15)/Conversions!$B$9</f>
        <v>340087.12104800693</v>
      </c>
      <c r="CF27" s="110">
        <f>(X27*Conversions!AB$14+BB27*Conversions!AB$15)/Conversions!$B$9</f>
        <v>327637.57556557626</v>
      </c>
      <c r="CG27" s="110">
        <f>(Y27*Conversions!AC$14+BC27*Conversions!AC$15)/Conversions!$B$9</f>
        <v>315188.0300831456</v>
      </c>
      <c r="CH27" s="110">
        <f>(Z27*Conversions!AD$14+BD27*Conversions!AD$15)/Conversions!$B$9</f>
        <v>302738.48460071493</v>
      </c>
      <c r="CI27" s="110">
        <f>(AA27*Conversions!AE$14+BE27*Conversions!AE$15)/Conversions!$B$9</f>
        <v>290288.93911828427</v>
      </c>
      <c r="CJ27" s="110">
        <f>(AB27*Conversions!AF$14+BF27*Conversions!AF$15)/Conversions!$B$9</f>
        <v>277839.3936358536</v>
      </c>
      <c r="CK27" s="110">
        <f>(AC27*Conversions!AG$14+BG27*Conversions!AG$15)/Conversions!$B$9</f>
        <v>265389.84815342294</v>
      </c>
      <c r="CL27" s="110">
        <f>(AD27*Conversions!AH$14+BH27*Conversions!AH$15)/Conversions!$B$9</f>
        <v>252940.30267099224</v>
      </c>
      <c r="CM27" s="110">
        <f>(AE27*Conversions!AI$14+BI27*Conversions!AI$15)/Conversions!$B$9</f>
        <v>240490.75718856161</v>
      </c>
      <c r="CN27" s="120">
        <f>(AF27*Conversions!AJ$14+BJ27*Conversions!AJ$15)/Conversions!$B$9</f>
        <v>228041.21170613094</v>
      </c>
    </row>
    <row r="28" spans="2:92">
      <c r="B28" s="96" t="s">
        <v>47</v>
      </c>
      <c r="C28" s="109">
        <f>IF(Inputs!$B$33="Yes",Output_Detail!C111,0)*Inputs!$B$18</f>
        <v>0</v>
      </c>
      <c r="D28" s="110">
        <f>IF(Inputs!$B$33="Yes",Output_Detail!D111,0)*Inputs!$B$18</f>
        <v>0</v>
      </c>
      <c r="E28" s="110">
        <f>IF(Inputs!$B$33="Yes",Output_Detail!E111,0)*Inputs!$B$18</f>
        <v>0</v>
      </c>
      <c r="F28" s="110">
        <f>IF(Inputs!$B$33="Yes",Output_Detail!F111,0)*Inputs!$B$18</f>
        <v>0</v>
      </c>
      <c r="G28" s="110">
        <f>IF(Inputs!$B$33="Yes",Output_Detail!G111,0)*Inputs!$B$18</f>
        <v>85903617.435863003</v>
      </c>
      <c r="H28" s="110">
        <f>IF(Inputs!$B$33="Yes",Output_Detail!H111,0)*Inputs!$B$18</f>
        <v>291102251.47994244</v>
      </c>
      <c r="I28" s="110">
        <f>IF(Inputs!$B$33="Yes",Output_Detail!I111,0)*Inputs!$B$18</f>
        <v>299595274.17528385</v>
      </c>
      <c r="J28" s="110">
        <f>IF(Inputs!$B$33="Yes",Output_Detail!J111,0)*Inputs!$B$18</f>
        <v>582960165.6245811</v>
      </c>
      <c r="K28" s="110">
        <f>IF(Inputs!$B$33="Yes",Output_Detail!K111,0)*Inputs!$B$18</f>
        <v>642254358.73399603</v>
      </c>
      <c r="L28" s="110">
        <f>IF(Inputs!$B$33="Yes",Output_Detail!L111,0)*Inputs!$B$18</f>
        <v>642254358.73399603</v>
      </c>
      <c r="M28" s="110">
        <f>IF(Inputs!$B$33="Yes",Output_Detail!M111,0)*Inputs!$B$18</f>
        <v>656204024.66530788</v>
      </c>
      <c r="N28" s="110">
        <f>IF(Inputs!$B$33="Yes",Output_Detail!N111,0)*Inputs!$B$18</f>
        <v>656204024.66530788</v>
      </c>
      <c r="O28" s="110">
        <f>IF(Inputs!$B$33="Yes",Output_Detail!O111,0)*Inputs!$B$18</f>
        <v>656204024.66530788</v>
      </c>
      <c r="P28" s="110">
        <f>IF(Inputs!$B$33="Yes",Output_Detail!P111,0)*Inputs!$B$18</f>
        <v>656204024.66530788</v>
      </c>
      <c r="Q28" s="110">
        <f>IF(Inputs!$B$33="Yes",Output_Detail!Q111,0)*Inputs!$B$18</f>
        <v>656204024.66530788</v>
      </c>
      <c r="R28" s="110">
        <f>IF(Inputs!$B$33="Yes",Output_Detail!R111,0)*Inputs!$B$18</f>
        <v>656204024.66530788</v>
      </c>
      <c r="S28" s="110">
        <f>IF(Inputs!$B$33="Yes",Output_Detail!S111,0)*Inputs!$B$18</f>
        <v>656204024.66530788</v>
      </c>
      <c r="T28" s="110">
        <f>IF(Inputs!$B$33="Yes",Output_Detail!T111,0)*Inputs!$B$18</f>
        <v>656204024.66530788</v>
      </c>
      <c r="U28" s="110">
        <f>IF(Inputs!$B$33="Yes",Output_Detail!U111,0)*Inputs!$B$18</f>
        <v>656204024.66530788</v>
      </c>
      <c r="V28" s="110">
        <f>IF(Inputs!$B$33="Yes",Output_Detail!V111,0)*Inputs!$B$18</f>
        <v>656204024.66530788</v>
      </c>
      <c r="W28" s="110">
        <f>IF(Inputs!$B$33="Yes",Output_Detail!W111,0)*Inputs!$B$18</f>
        <v>656204024.66530788</v>
      </c>
      <c r="X28" s="110">
        <f>IF(Inputs!$B$33="Yes",Output_Detail!X111,0)*Inputs!$B$18</f>
        <v>656204024.66530788</v>
      </c>
      <c r="Y28" s="110">
        <f>IF(Inputs!$B$33="Yes",Output_Detail!Y111,0)*Inputs!$B$18</f>
        <v>656204024.66530788</v>
      </c>
      <c r="Z28" s="110">
        <f>IF(Inputs!$B$33="Yes",Output_Detail!Z111,0)*Inputs!$B$18</f>
        <v>656204024.66530788</v>
      </c>
      <c r="AA28" s="110">
        <f>IF(Inputs!$B$33="Yes",Output_Detail!AA111,0)*Inputs!$B$18</f>
        <v>656204024.66530788</v>
      </c>
      <c r="AB28" s="110">
        <f>IF(Inputs!$B$33="Yes",Output_Detail!AB111,0)*Inputs!$B$18</f>
        <v>656204024.66530788</v>
      </c>
      <c r="AC28" s="110">
        <f>IF(Inputs!$B$33="Yes",Output_Detail!AC111,0)*Inputs!$B$18</f>
        <v>656204024.66530788</v>
      </c>
      <c r="AD28" s="110">
        <f>IF(Inputs!$B$33="Yes",Output_Detail!AD111,0)*Inputs!$B$18</f>
        <v>656204024.66530788</v>
      </c>
      <c r="AE28" s="110">
        <f>IF(Inputs!$B$33="Yes",Output_Detail!AE111,0)*Inputs!$B$18</f>
        <v>656204024.66530788</v>
      </c>
      <c r="AF28" s="120">
        <f>IF(Inputs!$B$33="Yes",Output_Detail!AF111,0)*Inputs!$B$18</f>
        <v>656204024.66530788</v>
      </c>
      <c r="AG28" s="110">
        <f>IF(Inputs!$B$33="Yes",Output_Detail!AG111,0)*Inputs!$B$19</f>
        <v>0</v>
      </c>
      <c r="AH28" s="110">
        <f>IF(Inputs!$B$33="Yes",Output_Detail!AH111,0)*Inputs!$B$19</f>
        <v>0</v>
      </c>
      <c r="AI28" s="110">
        <f>IF(Inputs!$B$33="Yes",Output_Detail!AI111,0)*Inputs!$B$19</f>
        <v>0</v>
      </c>
      <c r="AJ28" s="110">
        <f>IF(Inputs!$B$33="Yes",Output_Detail!AJ111,0)*Inputs!$B$19</f>
        <v>0</v>
      </c>
      <c r="AK28" s="110">
        <f>IF(Inputs!$B$33="Yes",Output_Detail!AK111,0)*Inputs!$B$19</f>
        <v>75788.860526729652</v>
      </c>
      <c r="AL28" s="110">
        <f>IF(Inputs!$B$33="Yes",Output_Detail!AL111,0)*Inputs!$B$19</f>
        <v>304653.02014719317</v>
      </c>
      <c r="AM28" s="110">
        <f>IF(Inputs!$B$33="Yes",Output_Detail!AM111,0)*Inputs!$B$19</f>
        <v>576111.83413753717</v>
      </c>
      <c r="AN28" s="110">
        <f>IF(Inputs!$B$33="Yes",Output_Detail!AN111,0)*Inputs!$B$19</f>
        <v>888049.77285760955</v>
      </c>
      <c r="AO28" s="110">
        <f>IF(Inputs!$B$33="Yes",Output_Detail!AO111,0)*Inputs!$B$19</f>
        <v>1024873.1311941555</v>
      </c>
      <c r="AP28" s="110">
        <f>IF(Inputs!$B$33="Yes",Output_Detail!AP111,0)*Inputs!$B$19</f>
        <v>1024873.1311941555</v>
      </c>
      <c r="AQ28" s="110">
        <f>IF(Inputs!$B$33="Yes",Output_Detail!AQ111,0)*Inputs!$B$19</f>
        <v>1024873.1311941555</v>
      </c>
      <c r="AR28" s="110">
        <f>IF(Inputs!$B$33="Yes",Output_Detail!AR111,0)*Inputs!$B$19</f>
        <v>1024873.1311941555</v>
      </c>
      <c r="AS28" s="110">
        <f>IF(Inputs!$B$33="Yes",Output_Detail!AS111,0)*Inputs!$B$19</f>
        <v>1024873.1311941555</v>
      </c>
      <c r="AT28" s="110">
        <f>IF(Inputs!$B$33="Yes",Output_Detail!AT111,0)*Inputs!$B$19</f>
        <v>1024873.1311941555</v>
      </c>
      <c r="AU28" s="110">
        <f>IF(Inputs!$B$33="Yes",Output_Detail!AU111,0)*Inputs!$B$19</f>
        <v>1024873.1311941555</v>
      </c>
      <c r="AV28" s="110">
        <f>IF(Inputs!$B$33="Yes",Output_Detail!AV111,0)*Inputs!$B$19</f>
        <v>1024873.1311941555</v>
      </c>
      <c r="AW28" s="110">
        <f>IF(Inputs!$B$33="Yes",Output_Detail!AW111,0)*Inputs!$B$19</f>
        <v>1024873.1311941555</v>
      </c>
      <c r="AX28" s="110">
        <f>IF(Inputs!$B$33="Yes",Output_Detail!AX111,0)*Inputs!$B$19</f>
        <v>1024873.1311941555</v>
      </c>
      <c r="AY28" s="110">
        <f>IF(Inputs!$B$33="Yes",Output_Detail!AY111,0)*Inputs!$B$19</f>
        <v>1024873.1311941555</v>
      </c>
      <c r="AZ28" s="110">
        <f>IF(Inputs!$B$33="Yes",Output_Detail!AZ111,0)*Inputs!$B$19</f>
        <v>1024873.1311941555</v>
      </c>
      <c r="BA28" s="110">
        <f>IF(Inputs!$B$33="Yes",Output_Detail!BA111,0)*Inputs!$B$19</f>
        <v>1024873.1311941555</v>
      </c>
      <c r="BB28" s="110">
        <f>IF(Inputs!$B$33="Yes",Output_Detail!BB111,0)*Inputs!$B$19</f>
        <v>1024873.1311941555</v>
      </c>
      <c r="BC28" s="110">
        <f>IF(Inputs!$B$33="Yes",Output_Detail!BC111,0)*Inputs!$B$19</f>
        <v>1024873.1311941555</v>
      </c>
      <c r="BD28" s="110">
        <f>IF(Inputs!$B$33="Yes",Output_Detail!BD111,0)*Inputs!$B$19</f>
        <v>1024873.1311941555</v>
      </c>
      <c r="BE28" s="110">
        <f>IF(Inputs!$B$33="Yes",Output_Detail!BE111,0)*Inputs!$B$19</f>
        <v>1024873.1311941555</v>
      </c>
      <c r="BF28" s="110">
        <f>IF(Inputs!$B$33="Yes",Output_Detail!BF111,0)*Inputs!$B$19</f>
        <v>1024873.1311941555</v>
      </c>
      <c r="BG28" s="110">
        <f>IF(Inputs!$B$33="Yes",Output_Detail!BG111,0)*Inputs!$B$19</f>
        <v>1024873.1311941555</v>
      </c>
      <c r="BH28" s="110">
        <f>IF(Inputs!$B$33="Yes",Output_Detail!BH111,0)*Inputs!$B$19</f>
        <v>1024873.1311941555</v>
      </c>
      <c r="BI28" s="110">
        <f>IF(Inputs!$B$33="Yes",Output_Detail!BI111,0)*Inputs!$B$19</f>
        <v>1024873.1311941555</v>
      </c>
      <c r="BJ28" s="110">
        <f>IF(Inputs!$B$33="Yes",Output_Detail!BJ111,0)*Inputs!$B$19</f>
        <v>1024873.1311941555</v>
      </c>
      <c r="BK28" s="109">
        <f>(C28*Conversions!G$14+AG28*Conversions!G$15)/Conversions!$B$9</f>
        <v>0</v>
      </c>
      <c r="BL28" s="110">
        <f>(D28*Conversions!H$14+AH28*Conversions!H$15)/Conversions!$B$9</f>
        <v>0</v>
      </c>
      <c r="BM28" s="110">
        <f>(E28*Conversions!I$14+AI28*Conversions!I$15)/Conversions!$B$9</f>
        <v>0</v>
      </c>
      <c r="BN28" s="110">
        <f>(F28*Conversions!J$14+AJ28*Conversions!J$15)/Conversions!$B$9</f>
        <v>0</v>
      </c>
      <c r="BO28" s="110">
        <f>(G28*Conversions!K$14+AK28*Conversions!K$15)/Conversions!$B$9</f>
        <v>54989.742066976156</v>
      </c>
      <c r="BP28" s="110">
        <f>(H28*Conversions!L$14+AL28*Conversions!L$15)/Conversions!$B$9</f>
        <v>187891.51705027293</v>
      </c>
      <c r="BQ28" s="110">
        <f>(I28*Conversions!M$14+AM28*Conversions!M$15)/Conversions!$B$9</f>
        <v>207446.7030599658</v>
      </c>
      <c r="BR28" s="110">
        <f>(J28*Conversions!N$14+AN28*Conversions!N$15)/Conversions!$B$9</f>
        <v>387522.48874141846</v>
      </c>
      <c r="BS28" s="110">
        <f>(K28*Conversions!O$14+AO28*Conversions!O$15)/Conversions!$B$9</f>
        <v>421933.25309175358</v>
      </c>
      <c r="BT28" s="110">
        <f>(L28*Conversions!P$14+AP28*Conversions!P$15)/Conversions!$B$9</f>
        <v>414208.10911486857</v>
      </c>
      <c r="BU28" s="110">
        <f>(M28*Conversions!Q$14+AQ28*Conversions!Q$15)/Conversions!$B$9</f>
        <v>414009.49756751454</v>
      </c>
      <c r="BV28" s="110">
        <f>(N28*Conversions!R$14+AR28*Conversions!R$15)/Conversions!$B$9</f>
        <v>406116.56465111766</v>
      </c>
      <c r="BW28" s="110">
        <f>(O28*Conversions!S$14+AS28*Conversions!S$15)/Conversions!$B$9</f>
        <v>398223.63173472101</v>
      </c>
      <c r="BX28" s="110">
        <f>(P28*Conversions!T$14+AT28*Conversions!T$15)/Conversions!$B$9</f>
        <v>386948.01328272559</v>
      </c>
      <c r="BY28" s="110">
        <f>(Q28*Conversions!U$14+AU28*Conversions!U$15)/Conversions!$B$9</f>
        <v>375672.39483073016</v>
      </c>
      <c r="BZ28" s="110">
        <f>(R28*Conversions!V$14+AV28*Conversions!V$15)/Conversions!$B$9</f>
        <v>364396.77637873474</v>
      </c>
      <c r="CA28" s="110">
        <f>(S28*Conversions!W$14+AW28*Conversions!W$15)/Conversions!$B$9</f>
        <v>353121.15792673919</v>
      </c>
      <c r="CB28" s="110">
        <f>(T28*Conversions!X$14+AX28*Conversions!X$15)/Conversions!$B$9</f>
        <v>341845.53947474377</v>
      </c>
      <c r="CC28" s="110">
        <f>(U28*Conversions!Y$14+AY28*Conversions!Y$15)/Conversions!$B$9</f>
        <v>330569.92102274834</v>
      </c>
      <c r="CD28" s="110">
        <f>(V28*Conversions!Z$14+AZ28*Conversions!Z$15)/Conversions!$B$9</f>
        <v>319294.30257075292</v>
      </c>
      <c r="CE28" s="110">
        <f>(W28*Conversions!AA$14+BA28*Conversions!AA$15)/Conversions!$B$9</f>
        <v>308018.68411875749</v>
      </c>
      <c r="CF28" s="110">
        <f>(X28*Conversions!AB$14+BB28*Conversions!AB$15)/Conversions!$B$9</f>
        <v>296743.06566676201</v>
      </c>
      <c r="CG28" s="110">
        <f>(Y28*Conversions!AC$14+BC28*Conversions!AC$15)/Conversions!$B$9</f>
        <v>285467.44721476658</v>
      </c>
      <c r="CH28" s="110">
        <f>(Z28*Conversions!AD$14+BD28*Conversions!AD$15)/Conversions!$B$9</f>
        <v>274191.82876277115</v>
      </c>
      <c r="CI28" s="110">
        <f>(AA28*Conversions!AE$14+BE28*Conversions!AE$15)/Conversions!$B$9</f>
        <v>262916.21031077567</v>
      </c>
      <c r="CJ28" s="110">
        <f>(AB28*Conversions!AF$14+BF28*Conversions!AF$15)/Conversions!$B$9</f>
        <v>251640.59185878024</v>
      </c>
      <c r="CK28" s="110">
        <f>(AC28*Conversions!AG$14+BG28*Conversions!AG$15)/Conversions!$B$9</f>
        <v>240364.97340678476</v>
      </c>
      <c r="CL28" s="110">
        <f>(AD28*Conversions!AH$14+BH28*Conversions!AH$15)/Conversions!$B$9</f>
        <v>229089.35495478933</v>
      </c>
      <c r="CM28" s="110">
        <f>(AE28*Conversions!AI$14+BI28*Conversions!AI$15)/Conversions!$B$9</f>
        <v>217813.73650279391</v>
      </c>
      <c r="CN28" s="120">
        <f>(AF28*Conversions!AJ$14+BJ28*Conversions!AJ$15)/Conversions!$B$9</f>
        <v>206538.11805079848</v>
      </c>
    </row>
    <row r="29" spans="2:92">
      <c r="B29" s="96" t="s">
        <v>48</v>
      </c>
      <c r="C29" s="109">
        <f>IF(Inputs!$B$33="Yes",Output_Detail!C112,0)*Inputs!$B$18</f>
        <v>0</v>
      </c>
      <c r="D29" s="110">
        <f>IF(Inputs!$B$33="Yes",Output_Detail!D112,0)*Inputs!$B$18</f>
        <v>0</v>
      </c>
      <c r="E29" s="110">
        <f>IF(Inputs!$B$33="Yes",Output_Detail!E112,0)*Inputs!$B$18</f>
        <v>0</v>
      </c>
      <c r="F29" s="110">
        <f>IF(Inputs!$B$33="Yes",Output_Detail!F112,0)*Inputs!$B$18</f>
        <v>0</v>
      </c>
      <c r="G29" s="110">
        <f>IF(Inputs!$B$33="Yes",Output_Detail!G112,0)*Inputs!$B$18</f>
        <v>85903617.435863003</v>
      </c>
      <c r="H29" s="110">
        <f>IF(Inputs!$B$33="Yes",Output_Detail!H112,0)*Inputs!$B$18</f>
        <v>291102251.47994244</v>
      </c>
      <c r="I29" s="110">
        <f>IF(Inputs!$B$33="Yes",Output_Detail!I112,0)*Inputs!$B$18</f>
        <v>299595274.17528385</v>
      </c>
      <c r="J29" s="110">
        <f>IF(Inputs!$B$33="Yes",Output_Detail!J112,0)*Inputs!$B$18</f>
        <v>582960165.6245811</v>
      </c>
      <c r="K29" s="110">
        <f>IF(Inputs!$B$33="Yes",Output_Detail!K112,0)*Inputs!$B$18</f>
        <v>642254358.73399603</v>
      </c>
      <c r="L29" s="110">
        <f>IF(Inputs!$B$33="Yes",Output_Detail!L112,0)*Inputs!$B$18</f>
        <v>642254358.73399603</v>
      </c>
      <c r="M29" s="110">
        <f>IF(Inputs!$B$33="Yes",Output_Detail!M112,0)*Inputs!$B$18</f>
        <v>656204024.66530788</v>
      </c>
      <c r="N29" s="110">
        <f>IF(Inputs!$B$33="Yes",Output_Detail!N112,0)*Inputs!$B$18</f>
        <v>656204024.66530788</v>
      </c>
      <c r="O29" s="110">
        <f>IF(Inputs!$B$33="Yes",Output_Detail!O112,0)*Inputs!$B$18</f>
        <v>656204024.66530788</v>
      </c>
      <c r="P29" s="110">
        <f>IF(Inputs!$B$33="Yes",Output_Detail!P112,0)*Inputs!$B$18</f>
        <v>656204024.66530788</v>
      </c>
      <c r="Q29" s="110">
        <f>IF(Inputs!$B$33="Yes",Output_Detail!Q112,0)*Inputs!$B$18</f>
        <v>656204024.66530788</v>
      </c>
      <c r="R29" s="110">
        <f>IF(Inputs!$B$33="Yes",Output_Detail!R112,0)*Inputs!$B$18</f>
        <v>656204024.66530788</v>
      </c>
      <c r="S29" s="110">
        <f>IF(Inputs!$B$33="Yes",Output_Detail!S112,0)*Inputs!$B$18</f>
        <v>656204024.66530788</v>
      </c>
      <c r="T29" s="110">
        <f>IF(Inputs!$B$33="Yes",Output_Detail!T112,0)*Inputs!$B$18</f>
        <v>656204024.66530788</v>
      </c>
      <c r="U29" s="110">
        <f>IF(Inputs!$B$33="Yes",Output_Detail!U112,0)*Inputs!$B$18</f>
        <v>656204024.66530788</v>
      </c>
      <c r="V29" s="110">
        <f>IF(Inputs!$B$33="Yes",Output_Detail!V112,0)*Inputs!$B$18</f>
        <v>656204024.66530788</v>
      </c>
      <c r="W29" s="110">
        <f>IF(Inputs!$B$33="Yes",Output_Detail!W112,0)*Inputs!$B$18</f>
        <v>656204024.66530788</v>
      </c>
      <c r="X29" s="110">
        <f>IF(Inputs!$B$33="Yes",Output_Detail!X112,0)*Inputs!$B$18</f>
        <v>656204024.66530788</v>
      </c>
      <c r="Y29" s="110">
        <f>IF(Inputs!$B$33="Yes",Output_Detail!Y112,0)*Inputs!$B$18</f>
        <v>656204024.66530788</v>
      </c>
      <c r="Z29" s="110">
        <f>IF(Inputs!$B$33="Yes",Output_Detail!Z112,0)*Inputs!$B$18</f>
        <v>656204024.66530788</v>
      </c>
      <c r="AA29" s="110">
        <f>IF(Inputs!$B$33="Yes",Output_Detail!AA112,0)*Inputs!$B$18</f>
        <v>656204024.66530788</v>
      </c>
      <c r="AB29" s="110">
        <f>IF(Inputs!$B$33="Yes",Output_Detail!AB112,0)*Inputs!$B$18</f>
        <v>656204024.66530788</v>
      </c>
      <c r="AC29" s="110">
        <f>IF(Inputs!$B$33="Yes",Output_Detail!AC112,0)*Inputs!$B$18</f>
        <v>656204024.66530788</v>
      </c>
      <c r="AD29" s="110">
        <f>IF(Inputs!$B$33="Yes",Output_Detail!AD112,0)*Inputs!$B$18</f>
        <v>656204024.66530788</v>
      </c>
      <c r="AE29" s="110">
        <f>IF(Inputs!$B$33="Yes",Output_Detail!AE112,0)*Inputs!$B$18</f>
        <v>656204024.66530788</v>
      </c>
      <c r="AF29" s="120">
        <f>IF(Inputs!$B$33="Yes",Output_Detail!AF112,0)*Inputs!$B$18</f>
        <v>656204024.66530788</v>
      </c>
      <c r="AG29" s="110">
        <f>IF(Inputs!$B$33="Yes",Output_Detail!AG112,0)*Inputs!$B$19</f>
        <v>0</v>
      </c>
      <c r="AH29" s="110">
        <f>IF(Inputs!$B$33="Yes",Output_Detail!AH112,0)*Inputs!$B$19</f>
        <v>0</v>
      </c>
      <c r="AI29" s="110">
        <f>IF(Inputs!$B$33="Yes",Output_Detail!AI112,0)*Inputs!$B$19</f>
        <v>0</v>
      </c>
      <c r="AJ29" s="110">
        <f>IF(Inputs!$B$33="Yes",Output_Detail!AJ112,0)*Inputs!$B$19</f>
        <v>0</v>
      </c>
      <c r="AK29" s="110">
        <f>IF(Inputs!$B$33="Yes",Output_Detail!AK112,0)*Inputs!$B$19</f>
        <v>75788.860526729652</v>
      </c>
      <c r="AL29" s="110">
        <f>IF(Inputs!$B$33="Yes",Output_Detail!AL112,0)*Inputs!$B$19</f>
        <v>304653.02014719317</v>
      </c>
      <c r="AM29" s="110">
        <f>IF(Inputs!$B$33="Yes",Output_Detail!AM112,0)*Inputs!$B$19</f>
        <v>576111.83413753717</v>
      </c>
      <c r="AN29" s="110">
        <f>IF(Inputs!$B$33="Yes",Output_Detail!AN112,0)*Inputs!$B$19</f>
        <v>888049.77285760955</v>
      </c>
      <c r="AO29" s="110">
        <f>IF(Inputs!$B$33="Yes",Output_Detail!AO112,0)*Inputs!$B$19</f>
        <v>1024873.1311941555</v>
      </c>
      <c r="AP29" s="110">
        <f>IF(Inputs!$B$33="Yes",Output_Detail!AP112,0)*Inputs!$B$19</f>
        <v>1024873.1311941555</v>
      </c>
      <c r="AQ29" s="110">
        <f>IF(Inputs!$B$33="Yes",Output_Detail!AQ112,0)*Inputs!$B$19</f>
        <v>1024873.1311941555</v>
      </c>
      <c r="AR29" s="110">
        <f>IF(Inputs!$B$33="Yes",Output_Detail!AR112,0)*Inputs!$B$19</f>
        <v>1024873.1311941555</v>
      </c>
      <c r="AS29" s="110">
        <f>IF(Inputs!$B$33="Yes",Output_Detail!AS112,0)*Inputs!$B$19</f>
        <v>1024873.1311941555</v>
      </c>
      <c r="AT29" s="110">
        <f>IF(Inputs!$B$33="Yes",Output_Detail!AT112,0)*Inputs!$B$19</f>
        <v>1024873.1311941555</v>
      </c>
      <c r="AU29" s="110">
        <f>IF(Inputs!$B$33="Yes",Output_Detail!AU112,0)*Inputs!$B$19</f>
        <v>1024873.1311941555</v>
      </c>
      <c r="AV29" s="110">
        <f>IF(Inputs!$B$33="Yes",Output_Detail!AV112,0)*Inputs!$B$19</f>
        <v>1024873.1311941555</v>
      </c>
      <c r="AW29" s="110">
        <f>IF(Inputs!$B$33="Yes",Output_Detail!AW112,0)*Inputs!$B$19</f>
        <v>1024873.1311941555</v>
      </c>
      <c r="AX29" s="110">
        <f>IF(Inputs!$B$33="Yes",Output_Detail!AX112,0)*Inputs!$B$19</f>
        <v>1024873.1311941555</v>
      </c>
      <c r="AY29" s="110">
        <f>IF(Inputs!$B$33="Yes",Output_Detail!AY112,0)*Inputs!$B$19</f>
        <v>1024873.1311941555</v>
      </c>
      <c r="AZ29" s="110">
        <f>IF(Inputs!$B$33="Yes",Output_Detail!AZ112,0)*Inputs!$B$19</f>
        <v>1024873.1311941555</v>
      </c>
      <c r="BA29" s="110">
        <f>IF(Inputs!$B$33="Yes",Output_Detail!BA112,0)*Inputs!$B$19</f>
        <v>1024873.1311941555</v>
      </c>
      <c r="BB29" s="110">
        <f>IF(Inputs!$B$33="Yes",Output_Detail!BB112,0)*Inputs!$B$19</f>
        <v>1024873.1311941555</v>
      </c>
      <c r="BC29" s="110">
        <f>IF(Inputs!$B$33="Yes",Output_Detail!BC112,0)*Inputs!$B$19</f>
        <v>1024873.1311941555</v>
      </c>
      <c r="BD29" s="110">
        <f>IF(Inputs!$B$33="Yes",Output_Detail!BD112,0)*Inputs!$B$19</f>
        <v>1024873.1311941555</v>
      </c>
      <c r="BE29" s="110">
        <f>IF(Inputs!$B$33="Yes",Output_Detail!BE112,0)*Inputs!$B$19</f>
        <v>1024873.1311941555</v>
      </c>
      <c r="BF29" s="110">
        <f>IF(Inputs!$B$33="Yes",Output_Detail!BF112,0)*Inputs!$B$19</f>
        <v>1024873.1311941555</v>
      </c>
      <c r="BG29" s="110">
        <f>IF(Inputs!$B$33="Yes",Output_Detail!BG112,0)*Inputs!$B$19</f>
        <v>1024873.1311941555</v>
      </c>
      <c r="BH29" s="110">
        <f>IF(Inputs!$B$33="Yes",Output_Detail!BH112,0)*Inputs!$B$19</f>
        <v>1024873.1311941555</v>
      </c>
      <c r="BI29" s="110">
        <f>IF(Inputs!$B$33="Yes",Output_Detail!BI112,0)*Inputs!$B$19</f>
        <v>1024873.1311941555</v>
      </c>
      <c r="BJ29" s="110">
        <f>IF(Inputs!$B$33="Yes",Output_Detail!BJ112,0)*Inputs!$B$19</f>
        <v>1024873.1311941555</v>
      </c>
      <c r="BK29" s="109">
        <f>(C29*Conversions!G$14+AG29*Conversions!G$15)/Conversions!$B$9</f>
        <v>0</v>
      </c>
      <c r="BL29" s="110">
        <f>(D29*Conversions!H$14+AH29*Conversions!H$15)/Conversions!$B$9</f>
        <v>0</v>
      </c>
      <c r="BM29" s="110">
        <f>(E29*Conversions!I$14+AI29*Conversions!I$15)/Conversions!$B$9</f>
        <v>0</v>
      </c>
      <c r="BN29" s="110">
        <f>(F29*Conversions!J$14+AJ29*Conversions!J$15)/Conversions!$B$9</f>
        <v>0</v>
      </c>
      <c r="BO29" s="110">
        <f>(G29*Conversions!K$14+AK29*Conversions!K$15)/Conversions!$B$9</f>
        <v>54989.742066976156</v>
      </c>
      <c r="BP29" s="110">
        <f>(H29*Conversions!L$14+AL29*Conversions!L$15)/Conversions!$B$9</f>
        <v>187891.51705027293</v>
      </c>
      <c r="BQ29" s="110">
        <f>(I29*Conversions!M$14+AM29*Conversions!M$15)/Conversions!$B$9</f>
        <v>207446.7030599658</v>
      </c>
      <c r="BR29" s="110">
        <f>(J29*Conversions!N$14+AN29*Conversions!N$15)/Conversions!$B$9</f>
        <v>387522.48874141846</v>
      </c>
      <c r="BS29" s="110">
        <f>(K29*Conversions!O$14+AO29*Conversions!O$15)/Conversions!$B$9</f>
        <v>421933.25309175358</v>
      </c>
      <c r="BT29" s="110">
        <f>(L29*Conversions!P$14+AP29*Conversions!P$15)/Conversions!$B$9</f>
        <v>414208.10911486857</v>
      </c>
      <c r="BU29" s="110">
        <f>(M29*Conversions!Q$14+AQ29*Conversions!Q$15)/Conversions!$B$9</f>
        <v>414009.49756751454</v>
      </c>
      <c r="BV29" s="110">
        <f>(N29*Conversions!R$14+AR29*Conversions!R$15)/Conversions!$B$9</f>
        <v>406116.56465111766</v>
      </c>
      <c r="BW29" s="110">
        <f>(O29*Conversions!S$14+AS29*Conversions!S$15)/Conversions!$B$9</f>
        <v>398223.63173472101</v>
      </c>
      <c r="BX29" s="110">
        <f>(P29*Conversions!T$14+AT29*Conversions!T$15)/Conversions!$B$9</f>
        <v>386948.01328272559</v>
      </c>
      <c r="BY29" s="110">
        <f>(Q29*Conversions!U$14+AU29*Conversions!U$15)/Conversions!$B$9</f>
        <v>375672.39483073016</v>
      </c>
      <c r="BZ29" s="110">
        <f>(R29*Conversions!V$14+AV29*Conversions!V$15)/Conversions!$B$9</f>
        <v>364396.77637873474</v>
      </c>
      <c r="CA29" s="110">
        <f>(S29*Conversions!W$14+AW29*Conversions!W$15)/Conversions!$B$9</f>
        <v>353121.15792673919</v>
      </c>
      <c r="CB29" s="110">
        <f>(T29*Conversions!X$14+AX29*Conversions!X$15)/Conversions!$B$9</f>
        <v>341845.53947474377</v>
      </c>
      <c r="CC29" s="110">
        <f>(U29*Conversions!Y$14+AY29*Conversions!Y$15)/Conversions!$B$9</f>
        <v>330569.92102274834</v>
      </c>
      <c r="CD29" s="110">
        <f>(V29*Conversions!Z$14+AZ29*Conversions!Z$15)/Conversions!$B$9</f>
        <v>319294.30257075292</v>
      </c>
      <c r="CE29" s="110">
        <f>(W29*Conversions!AA$14+BA29*Conversions!AA$15)/Conversions!$B$9</f>
        <v>308018.68411875749</v>
      </c>
      <c r="CF29" s="110">
        <f>(X29*Conversions!AB$14+BB29*Conversions!AB$15)/Conversions!$B$9</f>
        <v>296743.06566676201</v>
      </c>
      <c r="CG29" s="110">
        <f>(Y29*Conversions!AC$14+BC29*Conversions!AC$15)/Conversions!$B$9</f>
        <v>285467.44721476658</v>
      </c>
      <c r="CH29" s="110">
        <f>(Z29*Conversions!AD$14+BD29*Conversions!AD$15)/Conversions!$B$9</f>
        <v>274191.82876277115</v>
      </c>
      <c r="CI29" s="110">
        <f>(AA29*Conversions!AE$14+BE29*Conversions!AE$15)/Conversions!$B$9</f>
        <v>262916.21031077567</v>
      </c>
      <c r="CJ29" s="110">
        <f>(AB29*Conversions!AF$14+BF29*Conversions!AF$15)/Conversions!$B$9</f>
        <v>251640.59185878024</v>
      </c>
      <c r="CK29" s="110">
        <f>(AC29*Conversions!AG$14+BG29*Conversions!AG$15)/Conversions!$B$9</f>
        <v>240364.97340678476</v>
      </c>
      <c r="CL29" s="110">
        <f>(AD29*Conversions!AH$14+BH29*Conversions!AH$15)/Conversions!$B$9</f>
        <v>229089.35495478933</v>
      </c>
      <c r="CM29" s="110">
        <f>(AE29*Conversions!AI$14+BI29*Conversions!AI$15)/Conversions!$B$9</f>
        <v>217813.73650279391</v>
      </c>
      <c r="CN29" s="120">
        <f>(AF29*Conversions!AJ$14+BJ29*Conversions!AJ$15)/Conversions!$B$9</f>
        <v>206538.11805079848</v>
      </c>
    </row>
    <row r="30" spans="2:92">
      <c r="B30" s="96" t="s">
        <v>49</v>
      </c>
      <c r="C30" s="109">
        <f>IF(Inputs!$B$33="Yes",Output_Detail!C113,0)*Inputs!$B$18</f>
        <v>0</v>
      </c>
      <c r="D30" s="110">
        <f>IF(Inputs!$B$33="Yes",Output_Detail!D113,0)*Inputs!$B$18</f>
        <v>0</v>
      </c>
      <c r="E30" s="110">
        <f>IF(Inputs!$B$33="Yes",Output_Detail!E113,0)*Inputs!$B$18</f>
        <v>0</v>
      </c>
      <c r="F30" s="110">
        <f>IF(Inputs!$B$33="Yes",Output_Detail!F113,0)*Inputs!$B$18</f>
        <v>0</v>
      </c>
      <c r="G30" s="110">
        <f>IF(Inputs!$B$33="Yes",Output_Detail!G113,0)*Inputs!$B$18</f>
        <v>21475904.358965751</v>
      </c>
      <c r="H30" s="110">
        <f>IF(Inputs!$B$33="Yes",Output_Detail!H113,0)*Inputs!$B$18</f>
        <v>72775562.86998561</v>
      </c>
      <c r="I30" s="110">
        <f>IF(Inputs!$B$33="Yes",Output_Detail!I113,0)*Inputs!$B$18</f>
        <v>74898818.543820962</v>
      </c>
      <c r="J30" s="110">
        <f>IF(Inputs!$B$33="Yes",Output_Detail!J113,0)*Inputs!$B$18</f>
        <v>145740041.40614527</v>
      </c>
      <c r="K30" s="110">
        <f>IF(Inputs!$B$33="Yes",Output_Detail!K113,0)*Inputs!$B$18</f>
        <v>160563589.68349901</v>
      </c>
      <c r="L30" s="110">
        <f>IF(Inputs!$B$33="Yes",Output_Detail!L113,0)*Inputs!$B$18</f>
        <v>160563589.68349901</v>
      </c>
      <c r="M30" s="110">
        <f>IF(Inputs!$B$33="Yes",Output_Detail!M113,0)*Inputs!$B$18</f>
        <v>164051006.16632697</v>
      </c>
      <c r="N30" s="110">
        <f>IF(Inputs!$B$33="Yes",Output_Detail!N113,0)*Inputs!$B$18</f>
        <v>164051006.16632697</v>
      </c>
      <c r="O30" s="110">
        <f>IF(Inputs!$B$33="Yes",Output_Detail!O113,0)*Inputs!$B$18</f>
        <v>164051006.16632697</v>
      </c>
      <c r="P30" s="110">
        <f>IF(Inputs!$B$33="Yes",Output_Detail!P113,0)*Inputs!$B$18</f>
        <v>164051006.16632697</v>
      </c>
      <c r="Q30" s="110">
        <f>IF(Inputs!$B$33="Yes",Output_Detail!Q113,0)*Inputs!$B$18</f>
        <v>164051006.16632697</v>
      </c>
      <c r="R30" s="110">
        <f>IF(Inputs!$B$33="Yes",Output_Detail!R113,0)*Inputs!$B$18</f>
        <v>164051006.16632697</v>
      </c>
      <c r="S30" s="110">
        <f>IF(Inputs!$B$33="Yes",Output_Detail!S113,0)*Inputs!$B$18</f>
        <v>164051006.16632697</v>
      </c>
      <c r="T30" s="110">
        <f>IF(Inputs!$B$33="Yes",Output_Detail!T113,0)*Inputs!$B$18</f>
        <v>164051006.16632697</v>
      </c>
      <c r="U30" s="110">
        <f>IF(Inputs!$B$33="Yes",Output_Detail!U113,0)*Inputs!$B$18</f>
        <v>164051006.16632697</v>
      </c>
      <c r="V30" s="110">
        <f>IF(Inputs!$B$33="Yes",Output_Detail!V113,0)*Inputs!$B$18</f>
        <v>164051006.16632697</v>
      </c>
      <c r="W30" s="110">
        <f>IF(Inputs!$B$33="Yes",Output_Detail!W113,0)*Inputs!$B$18</f>
        <v>164051006.16632697</v>
      </c>
      <c r="X30" s="110">
        <f>IF(Inputs!$B$33="Yes",Output_Detail!X113,0)*Inputs!$B$18</f>
        <v>164051006.16632697</v>
      </c>
      <c r="Y30" s="110">
        <f>IF(Inputs!$B$33="Yes",Output_Detail!Y113,0)*Inputs!$B$18</f>
        <v>164051006.16632697</v>
      </c>
      <c r="Z30" s="110">
        <f>IF(Inputs!$B$33="Yes",Output_Detail!Z113,0)*Inputs!$B$18</f>
        <v>164051006.16632697</v>
      </c>
      <c r="AA30" s="110">
        <f>IF(Inputs!$B$33="Yes",Output_Detail!AA113,0)*Inputs!$B$18</f>
        <v>164051006.16632697</v>
      </c>
      <c r="AB30" s="110">
        <f>IF(Inputs!$B$33="Yes",Output_Detail!AB113,0)*Inputs!$B$18</f>
        <v>164051006.16632697</v>
      </c>
      <c r="AC30" s="110">
        <f>IF(Inputs!$B$33="Yes",Output_Detail!AC113,0)*Inputs!$B$18</f>
        <v>164051006.16632697</v>
      </c>
      <c r="AD30" s="110">
        <f>IF(Inputs!$B$33="Yes",Output_Detail!AD113,0)*Inputs!$B$18</f>
        <v>164051006.16632697</v>
      </c>
      <c r="AE30" s="110">
        <f>IF(Inputs!$B$33="Yes",Output_Detail!AE113,0)*Inputs!$B$18</f>
        <v>164051006.16632697</v>
      </c>
      <c r="AF30" s="120">
        <f>IF(Inputs!$B$33="Yes",Output_Detail!AF113,0)*Inputs!$B$18</f>
        <v>164051006.16632697</v>
      </c>
      <c r="AG30" s="110">
        <f>IF(Inputs!$B$33="Yes",Output_Detail!AG113,0)*Inputs!$B$19</f>
        <v>0</v>
      </c>
      <c r="AH30" s="110">
        <f>IF(Inputs!$B$33="Yes",Output_Detail!AH113,0)*Inputs!$B$19</f>
        <v>0</v>
      </c>
      <c r="AI30" s="110">
        <f>IF(Inputs!$B$33="Yes",Output_Detail!AI113,0)*Inputs!$B$19</f>
        <v>0</v>
      </c>
      <c r="AJ30" s="110">
        <f>IF(Inputs!$B$33="Yes",Output_Detail!AJ113,0)*Inputs!$B$19</f>
        <v>0</v>
      </c>
      <c r="AK30" s="110">
        <f>IF(Inputs!$B$33="Yes",Output_Detail!AK113,0)*Inputs!$B$19</f>
        <v>18947.215131682413</v>
      </c>
      <c r="AL30" s="110">
        <f>IF(Inputs!$B$33="Yes",Output_Detail!AL113,0)*Inputs!$B$19</f>
        <v>76163.255036798291</v>
      </c>
      <c r="AM30" s="110">
        <f>IF(Inputs!$B$33="Yes",Output_Detail!AM113,0)*Inputs!$B$19</f>
        <v>144027.95853438429</v>
      </c>
      <c r="AN30" s="110">
        <f>IF(Inputs!$B$33="Yes",Output_Detail!AN113,0)*Inputs!$B$19</f>
        <v>222012.44321440239</v>
      </c>
      <c r="AO30" s="110">
        <f>IF(Inputs!$B$33="Yes",Output_Detail!AO113,0)*Inputs!$B$19</f>
        <v>256218.28279853889</v>
      </c>
      <c r="AP30" s="110">
        <f>IF(Inputs!$B$33="Yes",Output_Detail!AP113,0)*Inputs!$B$19</f>
        <v>256218.28279853889</v>
      </c>
      <c r="AQ30" s="110">
        <f>IF(Inputs!$B$33="Yes",Output_Detail!AQ113,0)*Inputs!$B$19</f>
        <v>256218.28279853889</v>
      </c>
      <c r="AR30" s="110">
        <f>IF(Inputs!$B$33="Yes",Output_Detail!AR113,0)*Inputs!$B$19</f>
        <v>256218.28279853889</v>
      </c>
      <c r="AS30" s="110">
        <f>IF(Inputs!$B$33="Yes",Output_Detail!AS113,0)*Inputs!$B$19</f>
        <v>256218.28279853889</v>
      </c>
      <c r="AT30" s="110">
        <f>IF(Inputs!$B$33="Yes",Output_Detail!AT113,0)*Inputs!$B$19</f>
        <v>256218.28279853889</v>
      </c>
      <c r="AU30" s="110">
        <f>IF(Inputs!$B$33="Yes",Output_Detail!AU113,0)*Inputs!$B$19</f>
        <v>256218.28279853889</v>
      </c>
      <c r="AV30" s="110">
        <f>IF(Inputs!$B$33="Yes",Output_Detail!AV113,0)*Inputs!$B$19</f>
        <v>256218.28279853889</v>
      </c>
      <c r="AW30" s="110">
        <f>IF(Inputs!$B$33="Yes",Output_Detail!AW113,0)*Inputs!$B$19</f>
        <v>256218.28279853889</v>
      </c>
      <c r="AX30" s="110">
        <f>IF(Inputs!$B$33="Yes",Output_Detail!AX113,0)*Inputs!$B$19</f>
        <v>256218.28279853889</v>
      </c>
      <c r="AY30" s="110">
        <f>IF(Inputs!$B$33="Yes",Output_Detail!AY113,0)*Inputs!$B$19</f>
        <v>256218.28279853889</v>
      </c>
      <c r="AZ30" s="110">
        <f>IF(Inputs!$B$33="Yes",Output_Detail!AZ113,0)*Inputs!$B$19</f>
        <v>256218.28279853889</v>
      </c>
      <c r="BA30" s="110">
        <f>IF(Inputs!$B$33="Yes",Output_Detail!BA113,0)*Inputs!$B$19</f>
        <v>256218.28279853889</v>
      </c>
      <c r="BB30" s="110">
        <f>IF(Inputs!$B$33="Yes",Output_Detail!BB113,0)*Inputs!$B$19</f>
        <v>256218.28279853889</v>
      </c>
      <c r="BC30" s="110">
        <f>IF(Inputs!$B$33="Yes",Output_Detail!BC113,0)*Inputs!$B$19</f>
        <v>256218.28279853889</v>
      </c>
      <c r="BD30" s="110">
        <f>IF(Inputs!$B$33="Yes",Output_Detail!BD113,0)*Inputs!$B$19</f>
        <v>256218.28279853889</v>
      </c>
      <c r="BE30" s="110">
        <f>IF(Inputs!$B$33="Yes",Output_Detail!BE113,0)*Inputs!$B$19</f>
        <v>256218.28279853889</v>
      </c>
      <c r="BF30" s="110">
        <f>IF(Inputs!$B$33="Yes",Output_Detail!BF113,0)*Inputs!$B$19</f>
        <v>256218.28279853889</v>
      </c>
      <c r="BG30" s="110">
        <f>IF(Inputs!$B$33="Yes",Output_Detail!BG113,0)*Inputs!$B$19</f>
        <v>256218.28279853889</v>
      </c>
      <c r="BH30" s="110">
        <f>IF(Inputs!$B$33="Yes",Output_Detail!BH113,0)*Inputs!$B$19</f>
        <v>256218.28279853889</v>
      </c>
      <c r="BI30" s="110">
        <f>IF(Inputs!$B$33="Yes",Output_Detail!BI113,0)*Inputs!$B$19</f>
        <v>256218.28279853889</v>
      </c>
      <c r="BJ30" s="110">
        <f>IF(Inputs!$B$33="Yes",Output_Detail!BJ113,0)*Inputs!$B$19</f>
        <v>256218.28279853889</v>
      </c>
      <c r="BK30" s="109">
        <f>(C30*Conversions!G$14+AG30*Conversions!G$15)/Conversions!$B$9</f>
        <v>0</v>
      </c>
      <c r="BL30" s="110">
        <f>(D30*Conversions!H$14+AH30*Conversions!H$15)/Conversions!$B$9</f>
        <v>0</v>
      </c>
      <c r="BM30" s="110">
        <f>(E30*Conversions!I$14+AI30*Conversions!I$15)/Conversions!$B$9</f>
        <v>0</v>
      </c>
      <c r="BN30" s="110">
        <f>(F30*Conversions!J$14+AJ30*Conversions!J$15)/Conversions!$B$9</f>
        <v>0</v>
      </c>
      <c r="BO30" s="110">
        <f>(G30*Conversions!K$14+AK30*Conversions!K$15)/Conversions!$B$9</f>
        <v>13747.435516744039</v>
      </c>
      <c r="BP30" s="110">
        <f>(H30*Conversions!L$14+AL30*Conversions!L$15)/Conversions!$B$9</f>
        <v>46972.879262568233</v>
      </c>
      <c r="BQ30" s="110">
        <f>(I30*Conversions!M$14+AM30*Conversions!M$15)/Conversions!$B$9</f>
        <v>51861.675764991451</v>
      </c>
      <c r="BR30" s="110">
        <f>(J30*Conversions!N$14+AN30*Conversions!N$15)/Conversions!$B$9</f>
        <v>96880.622185354616</v>
      </c>
      <c r="BS30" s="110">
        <f>(K30*Conversions!O$14+AO30*Conversions!O$15)/Conversions!$B$9</f>
        <v>105483.31327293839</v>
      </c>
      <c r="BT30" s="110">
        <f>(L30*Conversions!P$14+AP30*Conversions!P$15)/Conversions!$B$9</f>
        <v>103552.02727871714</v>
      </c>
      <c r="BU30" s="110">
        <f>(M30*Conversions!Q$14+AQ30*Conversions!Q$15)/Conversions!$B$9</f>
        <v>103502.37439187863</v>
      </c>
      <c r="BV30" s="110">
        <f>(N30*Conversions!R$14+AR30*Conversions!R$15)/Conversions!$B$9</f>
        <v>101529.14116277942</v>
      </c>
      <c r="BW30" s="110">
        <f>(O30*Conversions!S$14+AS30*Conversions!S$15)/Conversions!$B$9</f>
        <v>99555.907933680253</v>
      </c>
      <c r="BX30" s="110">
        <f>(P30*Conversions!T$14+AT30*Conversions!T$15)/Conversions!$B$9</f>
        <v>96737.003320681397</v>
      </c>
      <c r="BY30" s="110">
        <f>(Q30*Conversions!U$14+AU30*Conversions!U$15)/Conversions!$B$9</f>
        <v>93918.09870768254</v>
      </c>
      <c r="BZ30" s="110">
        <f>(R30*Conversions!V$14+AV30*Conversions!V$15)/Conversions!$B$9</f>
        <v>91099.194094683684</v>
      </c>
      <c r="CA30" s="110">
        <f>(S30*Conversions!W$14+AW30*Conversions!W$15)/Conversions!$B$9</f>
        <v>88280.289481684798</v>
      </c>
      <c r="CB30" s="110">
        <f>(T30*Conversions!X$14+AX30*Conversions!X$15)/Conversions!$B$9</f>
        <v>85461.384868685942</v>
      </c>
      <c r="CC30" s="110">
        <f>(U30*Conversions!Y$14+AY30*Conversions!Y$15)/Conversions!$B$9</f>
        <v>82642.480255687085</v>
      </c>
      <c r="CD30" s="110">
        <f>(V30*Conversions!Z$14+AZ30*Conversions!Z$15)/Conversions!$B$9</f>
        <v>79823.575642688229</v>
      </c>
      <c r="CE30" s="110">
        <f>(W30*Conversions!AA$14+BA30*Conversions!AA$15)/Conversions!$B$9</f>
        <v>77004.671029689373</v>
      </c>
      <c r="CF30" s="110">
        <f>(X30*Conversions!AB$14+BB30*Conversions!AB$15)/Conversions!$B$9</f>
        <v>74185.766416690502</v>
      </c>
      <c r="CG30" s="110">
        <f>(Y30*Conversions!AC$14+BC30*Conversions!AC$15)/Conversions!$B$9</f>
        <v>71366.861803691645</v>
      </c>
      <c r="CH30" s="110">
        <f>(Z30*Conversions!AD$14+BD30*Conversions!AD$15)/Conversions!$B$9</f>
        <v>68547.957190692789</v>
      </c>
      <c r="CI30" s="110">
        <f>(AA30*Conversions!AE$14+BE30*Conversions!AE$15)/Conversions!$B$9</f>
        <v>65729.052577693918</v>
      </c>
      <c r="CJ30" s="110">
        <f>(AB30*Conversions!AF$14+BF30*Conversions!AF$15)/Conversions!$B$9</f>
        <v>62910.147964695061</v>
      </c>
      <c r="CK30" s="110">
        <f>(AC30*Conversions!AG$14+BG30*Conversions!AG$15)/Conversions!$B$9</f>
        <v>60091.24335169619</v>
      </c>
      <c r="CL30" s="110">
        <f>(AD30*Conversions!AH$14+BH30*Conversions!AH$15)/Conversions!$B$9</f>
        <v>57272.338738697334</v>
      </c>
      <c r="CM30" s="110">
        <f>(AE30*Conversions!AI$14+BI30*Conversions!AI$15)/Conversions!$B$9</f>
        <v>54453.434125698477</v>
      </c>
      <c r="CN30" s="120">
        <f>(AF30*Conversions!AJ$14+BJ30*Conversions!AJ$15)/Conversions!$B$9</f>
        <v>51634.529512699621</v>
      </c>
    </row>
    <row r="31" spans="2:92">
      <c r="C31" s="109"/>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2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09"/>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20"/>
    </row>
    <row r="32" spans="2:92">
      <c r="B32" s="123" t="s">
        <v>78</v>
      </c>
      <c r="C32" s="109"/>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2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09"/>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20"/>
    </row>
    <row r="33" spans="2:92">
      <c r="B33" s="96" t="s">
        <v>46</v>
      </c>
      <c r="C33" s="109">
        <f>IF(Inputs!$B$34="Yes",Output_Detail!C116,0)*Inputs!$B$18</f>
        <v>0</v>
      </c>
      <c r="D33" s="110">
        <f>IF(Inputs!$B$34="Yes",Output_Detail!D116,0)*Inputs!$B$18</f>
        <v>0</v>
      </c>
      <c r="E33" s="110">
        <f>IF(Inputs!$B$34="Yes",Output_Detail!E116,0)*Inputs!$B$18</f>
        <v>63977777.777777769</v>
      </c>
      <c r="F33" s="110">
        <f>IF(Inputs!$B$34="Yes",Output_Detail!F116,0)*Inputs!$B$18</f>
        <v>63977777.777777769</v>
      </c>
      <c r="G33" s="110">
        <f>IF(Inputs!$B$34="Yes",Output_Detail!G116,0)*Inputs!$B$18</f>
        <v>63977777.777777769</v>
      </c>
      <c r="H33" s="110">
        <f>IF(Inputs!$B$34="Yes",Output_Detail!H116,0)*Inputs!$B$18</f>
        <v>63977777.777777769</v>
      </c>
      <c r="I33" s="110">
        <f>IF(Inputs!$B$34="Yes",Output_Detail!I116,0)*Inputs!$B$18</f>
        <v>63977777.777777769</v>
      </c>
      <c r="J33" s="110">
        <f>IF(Inputs!$B$34="Yes",Output_Detail!J116,0)*Inputs!$B$18</f>
        <v>63977777.777777769</v>
      </c>
      <c r="K33" s="110">
        <f>IF(Inputs!$B$34="Yes",Output_Detail!K116,0)*Inputs!$B$18</f>
        <v>63977777.777777769</v>
      </c>
      <c r="L33" s="110">
        <f>IF(Inputs!$B$34="Yes",Output_Detail!L116,0)*Inputs!$B$18</f>
        <v>63977777.777777769</v>
      </c>
      <c r="M33" s="110">
        <f>IF(Inputs!$B$34="Yes",Output_Detail!M116,0)*Inputs!$B$18</f>
        <v>63977777.777777769</v>
      </c>
      <c r="N33" s="110">
        <f>IF(Inputs!$B$34="Yes",Output_Detail!N116,0)*Inputs!$B$18</f>
        <v>63977777.777777769</v>
      </c>
      <c r="O33" s="110">
        <f>IF(Inputs!$B$34="Yes",Output_Detail!O116,0)*Inputs!$B$18</f>
        <v>63977777.777777769</v>
      </c>
      <c r="P33" s="110">
        <f>IF(Inputs!$B$34="Yes",Output_Detail!P116,0)*Inputs!$B$18</f>
        <v>63977777.777777769</v>
      </c>
      <c r="Q33" s="110">
        <f>IF(Inputs!$B$34="Yes",Output_Detail!Q116,0)*Inputs!$B$18</f>
        <v>63977777.777777769</v>
      </c>
      <c r="R33" s="110">
        <f>IF(Inputs!$B$34="Yes",Output_Detail!R116,0)*Inputs!$B$18</f>
        <v>63977777.777777769</v>
      </c>
      <c r="S33" s="110">
        <f>IF(Inputs!$B$34="Yes",Output_Detail!S116,0)*Inputs!$B$18</f>
        <v>63977777.777777769</v>
      </c>
      <c r="T33" s="110">
        <f>IF(Inputs!$B$34="Yes",Output_Detail!T116,0)*Inputs!$B$18</f>
        <v>63977777.777777769</v>
      </c>
      <c r="U33" s="110">
        <f>IF(Inputs!$B$34="Yes",Output_Detail!U116,0)*Inputs!$B$18</f>
        <v>63977777.777777769</v>
      </c>
      <c r="V33" s="110">
        <f>IF(Inputs!$B$34="Yes",Output_Detail!V116,0)*Inputs!$B$18</f>
        <v>63977777.777777769</v>
      </c>
      <c r="W33" s="110">
        <f>IF(Inputs!$B$34="Yes",Output_Detail!W116,0)*Inputs!$B$18</f>
        <v>63977777.777777769</v>
      </c>
      <c r="X33" s="110">
        <f>IF(Inputs!$B$34="Yes",Output_Detail!X116,0)*Inputs!$B$18</f>
        <v>63977777.777777769</v>
      </c>
      <c r="Y33" s="110">
        <f>IF(Inputs!$B$34="Yes",Output_Detail!Y116,0)*Inputs!$B$18</f>
        <v>63977777.777777769</v>
      </c>
      <c r="Z33" s="110">
        <f>IF(Inputs!$B$34="Yes",Output_Detail!Z116,0)*Inputs!$B$18</f>
        <v>63977777.777777769</v>
      </c>
      <c r="AA33" s="110">
        <f>IF(Inputs!$B$34="Yes",Output_Detail!AA116,0)*Inputs!$B$18</f>
        <v>63977777.777777769</v>
      </c>
      <c r="AB33" s="110">
        <f>IF(Inputs!$B$34="Yes",Output_Detail!AB116,0)*Inputs!$B$18</f>
        <v>63977777.777777769</v>
      </c>
      <c r="AC33" s="110">
        <f>IF(Inputs!$B$34="Yes",Output_Detail!AC116,0)*Inputs!$B$18</f>
        <v>63977777.777777769</v>
      </c>
      <c r="AD33" s="110">
        <f>IF(Inputs!$B$34="Yes",Output_Detail!AD116,0)*Inputs!$B$18</f>
        <v>63977777.777777769</v>
      </c>
      <c r="AE33" s="110">
        <f>IF(Inputs!$B$34="Yes",Output_Detail!AE116,0)*Inputs!$B$18</f>
        <v>63977777.777777769</v>
      </c>
      <c r="AF33" s="120">
        <f>IF(Inputs!$B$34="Yes",Output_Detail!AF116,0)*Inputs!$B$18</f>
        <v>63977777.777777769</v>
      </c>
      <c r="AG33" s="110">
        <f>IF(Inputs!$B$34="Yes",Output_Detail!AG116,0)*Inputs!$B$19</f>
        <v>0</v>
      </c>
      <c r="AH33" s="110">
        <f>IF(Inputs!$B$34="Yes",Output_Detail!AH116,0)*Inputs!$B$19</f>
        <v>0</v>
      </c>
      <c r="AI33" s="110">
        <f>IF(Inputs!$B$34="Yes",Output_Detail!AI116,0)*Inputs!$B$19</f>
        <v>283666.66666666663</v>
      </c>
      <c r="AJ33" s="110">
        <f>IF(Inputs!$B$34="Yes",Output_Detail!AJ116,0)*Inputs!$B$19</f>
        <v>283666.66666666663</v>
      </c>
      <c r="AK33" s="110">
        <f>IF(Inputs!$B$34="Yes",Output_Detail!AK116,0)*Inputs!$B$19</f>
        <v>283666.66666666663</v>
      </c>
      <c r="AL33" s="110">
        <f>IF(Inputs!$B$34="Yes",Output_Detail!AL116,0)*Inputs!$B$19</f>
        <v>283666.66666666663</v>
      </c>
      <c r="AM33" s="110">
        <f>IF(Inputs!$B$34="Yes",Output_Detail!AM116,0)*Inputs!$B$19</f>
        <v>283666.66666666663</v>
      </c>
      <c r="AN33" s="110">
        <f>IF(Inputs!$B$34="Yes",Output_Detail!AN116,0)*Inputs!$B$19</f>
        <v>283666.66666666663</v>
      </c>
      <c r="AO33" s="110">
        <f>IF(Inputs!$B$34="Yes",Output_Detail!AO116,0)*Inputs!$B$19</f>
        <v>283666.66666666663</v>
      </c>
      <c r="AP33" s="110">
        <f>IF(Inputs!$B$34="Yes",Output_Detail!AP116,0)*Inputs!$B$19</f>
        <v>283666.66666666663</v>
      </c>
      <c r="AQ33" s="110">
        <f>IF(Inputs!$B$34="Yes",Output_Detail!AQ116,0)*Inputs!$B$19</f>
        <v>283666.66666666663</v>
      </c>
      <c r="AR33" s="110">
        <f>IF(Inputs!$B$34="Yes",Output_Detail!AR116,0)*Inputs!$B$19</f>
        <v>283666.66666666663</v>
      </c>
      <c r="AS33" s="110">
        <f>IF(Inputs!$B$34="Yes",Output_Detail!AS116,0)*Inputs!$B$19</f>
        <v>283666.66666666663</v>
      </c>
      <c r="AT33" s="110">
        <f>IF(Inputs!$B$34="Yes",Output_Detail!AT116,0)*Inputs!$B$19</f>
        <v>283666.66666666663</v>
      </c>
      <c r="AU33" s="110">
        <f>IF(Inputs!$B$34="Yes",Output_Detail!AU116,0)*Inputs!$B$19</f>
        <v>283666.66666666663</v>
      </c>
      <c r="AV33" s="110">
        <f>IF(Inputs!$B$34="Yes",Output_Detail!AV116,0)*Inputs!$B$19</f>
        <v>283666.66666666663</v>
      </c>
      <c r="AW33" s="110">
        <f>IF(Inputs!$B$34="Yes",Output_Detail!AW116,0)*Inputs!$B$19</f>
        <v>283666.66666666663</v>
      </c>
      <c r="AX33" s="110">
        <f>IF(Inputs!$B$34="Yes",Output_Detail!AX116,0)*Inputs!$B$19</f>
        <v>283666.66666666663</v>
      </c>
      <c r="AY33" s="110">
        <f>IF(Inputs!$B$34="Yes",Output_Detail!AY116,0)*Inputs!$B$19</f>
        <v>283666.66666666663</v>
      </c>
      <c r="AZ33" s="110">
        <f>IF(Inputs!$B$34="Yes",Output_Detail!AZ116,0)*Inputs!$B$19</f>
        <v>283666.66666666663</v>
      </c>
      <c r="BA33" s="110">
        <f>IF(Inputs!$B$34="Yes",Output_Detail!BA116,0)*Inputs!$B$19</f>
        <v>283666.66666666663</v>
      </c>
      <c r="BB33" s="110">
        <f>IF(Inputs!$B$34="Yes",Output_Detail!BB116,0)*Inputs!$B$19</f>
        <v>283666.66666666663</v>
      </c>
      <c r="BC33" s="110">
        <f>IF(Inputs!$B$34="Yes",Output_Detail!BC116,0)*Inputs!$B$19</f>
        <v>283666.66666666663</v>
      </c>
      <c r="BD33" s="110">
        <f>IF(Inputs!$B$34="Yes",Output_Detail!BD116,0)*Inputs!$B$19</f>
        <v>283666.66666666663</v>
      </c>
      <c r="BE33" s="110">
        <f>IF(Inputs!$B$34="Yes",Output_Detail!BE116,0)*Inputs!$B$19</f>
        <v>283666.66666666663</v>
      </c>
      <c r="BF33" s="110">
        <f>IF(Inputs!$B$34="Yes",Output_Detail!BF116,0)*Inputs!$B$19</f>
        <v>283666.66666666663</v>
      </c>
      <c r="BG33" s="110">
        <f>IF(Inputs!$B$34="Yes",Output_Detail!BG116,0)*Inputs!$B$19</f>
        <v>283666.66666666663</v>
      </c>
      <c r="BH33" s="110">
        <f>IF(Inputs!$B$34="Yes",Output_Detail!BH116,0)*Inputs!$B$19</f>
        <v>283666.66666666663</v>
      </c>
      <c r="BI33" s="110">
        <f>IF(Inputs!$B$34="Yes",Output_Detail!BI116,0)*Inputs!$B$19</f>
        <v>283666.66666666663</v>
      </c>
      <c r="BJ33" s="110">
        <f>IF(Inputs!$B$34="Yes",Output_Detail!BJ116,0)*Inputs!$B$19</f>
        <v>283666.66666666663</v>
      </c>
      <c r="BK33" s="109">
        <f>(C33*Conversions!G$14+AG33*Conversions!G$15)/Conversions!$B$9</f>
        <v>0</v>
      </c>
      <c r="BL33" s="110">
        <f>(D33*Conversions!H$14+AH33*Conversions!H$15)/Conversions!$B$9</f>
        <v>0</v>
      </c>
      <c r="BM33" s="110">
        <f>(E33*Conversions!I$14+AI33*Conversions!I$15)/Conversions!$B$9</f>
        <v>54796.442097026593</v>
      </c>
      <c r="BN33" s="110">
        <f>(F33*Conversions!J$14+AJ33*Conversions!J$15)/Conversions!$B$9</f>
        <v>54521.607981220644</v>
      </c>
      <c r="BO33" s="110">
        <f>(G33*Conversions!K$14+AK33*Conversions!K$15)/Conversions!$B$9</f>
        <v>54246.773865414703</v>
      </c>
      <c r="BP33" s="110">
        <f>(H33*Conversions!L$14+AL33*Conversions!L$15)/Conversions!$B$9</f>
        <v>53971.939749608755</v>
      </c>
      <c r="BQ33" s="110">
        <f>(I33*Conversions!M$14+AM33*Conversions!M$15)/Conversions!$B$9</f>
        <v>53697.105633802807</v>
      </c>
      <c r="BR33" s="110">
        <f>(J33*Conversions!N$14+AN33*Conversions!N$15)/Conversions!$B$9</f>
        <v>53422.271517996865</v>
      </c>
      <c r="BS33" s="110">
        <f>(K33*Conversions!O$14+AO33*Conversions!O$15)/Conversions!$B$9</f>
        <v>52652.735993740207</v>
      </c>
      <c r="BT33" s="110">
        <f>(L33*Conversions!P$14+AP33*Conversions!P$15)/Conversions!$B$9</f>
        <v>51883.200469483556</v>
      </c>
      <c r="BU33" s="110">
        <f>(M33*Conversions!Q$14+AQ33*Conversions!Q$15)/Conversions!$B$9</f>
        <v>51113.664945226898</v>
      </c>
      <c r="BV33" s="110">
        <f>(N33*Conversions!R$14+AR33*Conversions!R$15)/Conversions!$B$9</f>
        <v>50344.129420970246</v>
      </c>
      <c r="BW33" s="110">
        <f>(O33*Conversions!S$14+AS33*Conversions!S$15)/Conversions!$B$9</f>
        <v>49574.59389671361</v>
      </c>
      <c r="BX33" s="110">
        <f>(P33*Conversions!T$14+AT33*Conversions!T$15)/Conversions!$B$9</f>
        <v>48475.257433489824</v>
      </c>
      <c r="BY33" s="110">
        <f>(Q33*Conversions!U$14+AU33*Conversions!U$15)/Conversions!$B$9</f>
        <v>47375.92097026603</v>
      </c>
      <c r="BZ33" s="110">
        <f>(R33*Conversions!V$14+AV33*Conversions!V$15)/Conversions!$B$9</f>
        <v>46276.584507042244</v>
      </c>
      <c r="CA33" s="110">
        <f>(S33*Conversions!W$14+AW33*Conversions!W$15)/Conversions!$B$9</f>
        <v>45177.24804381845</v>
      </c>
      <c r="CB33" s="110">
        <f>(T33*Conversions!X$14+AX33*Conversions!X$15)/Conversions!$B$9</f>
        <v>44077.911580594664</v>
      </c>
      <c r="CC33" s="110">
        <f>(U33*Conversions!Y$14+AY33*Conversions!Y$15)/Conversions!$B$9</f>
        <v>42978.57511737087</v>
      </c>
      <c r="CD33" s="110">
        <f>(V33*Conversions!Z$14+AZ33*Conversions!Z$15)/Conversions!$B$9</f>
        <v>41879.238654147091</v>
      </c>
      <c r="CE33" s="110">
        <f>(W33*Conversions!AA$14+BA33*Conversions!AA$15)/Conversions!$B$9</f>
        <v>40779.902190923305</v>
      </c>
      <c r="CF33" s="110">
        <f>(X33*Conversions!AB$14+BB33*Conversions!AB$15)/Conversions!$B$9</f>
        <v>39680.565727699512</v>
      </c>
      <c r="CG33" s="110">
        <f>(Y33*Conversions!AC$14+BC33*Conversions!AC$15)/Conversions!$B$9</f>
        <v>38581.229264475725</v>
      </c>
      <c r="CH33" s="110">
        <f>(Z33*Conversions!AD$14+BD33*Conversions!AD$15)/Conversions!$B$9</f>
        <v>37481.892801251932</v>
      </c>
      <c r="CI33" s="110">
        <f>(AA33*Conversions!AE$14+BE33*Conversions!AE$15)/Conversions!$B$9</f>
        <v>36382.556338028146</v>
      </c>
      <c r="CJ33" s="110">
        <f>(AB33*Conversions!AF$14+BF33*Conversions!AF$15)/Conversions!$B$9</f>
        <v>35283.219874804352</v>
      </c>
      <c r="CK33" s="110">
        <f>(AC33*Conversions!AG$14+BG33*Conversions!AG$15)/Conversions!$B$9</f>
        <v>34183.883411580573</v>
      </c>
      <c r="CL33" s="110">
        <f>(AD33*Conversions!AH$14+BH33*Conversions!AH$15)/Conversions!$B$9</f>
        <v>33084.546948356779</v>
      </c>
      <c r="CM33" s="110">
        <f>(AE33*Conversions!AI$14+BI33*Conversions!AI$15)/Conversions!$B$9</f>
        <v>31985.210485132993</v>
      </c>
      <c r="CN33" s="120">
        <f>(AF33*Conversions!AJ$14+BJ33*Conversions!AJ$15)/Conversions!$B$9</f>
        <v>30885.874021909207</v>
      </c>
    </row>
    <row r="34" spans="2:92">
      <c r="B34" s="96" t="s">
        <v>47</v>
      </c>
      <c r="C34" s="109">
        <f>IF(Inputs!$B$34="Yes",Output_Detail!C117,0)*Inputs!$B$18</f>
        <v>0</v>
      </c>
      <c r="D34" s="110">
        <f>IF(Inputs!$B$34="Yes",Output_Detail!D117,0)*Inputs!$B$18</f>
        <v>0</v>
      </c>
      <c r="E34" s="110">
        <f>IF(Inputs!$B$34="Yes",Output_Detail!E117,0)*Inputs!$B$18</f>
        <v>57945007.923930265</v>
      </c>
      <c r="F34" s="110">
        <f>IF(Inputs!$B$34="Yes",Output_Detail!F117,0)*Inputs!$B$18</f>
        <v>57945007.923930265</v>
      </c>
      <c r="G34" s="110">
        <f>IF(Inputs!$B$34="Yes",Output_Detail!G117,0)*Inputs!$B$18</f>
        <v>57945007.923930265</v>
      </c>
      <c r="H34" s="110">
        <f>IF(Inputs!$B$34="Yes",Output_Detail!H117,0)*Inputs!$B$18</f>
        <v>57945007.923930265</v>
      </c>
      <c r="I34" s="110">
        <f>IF(Inputs!$B$34="Yes",Output_Detail!I117,0)*Inputs!$B$18</f>
        <v>57945007.923930265</v>
      </c>
      <c r="J34" s="110">
        <f>IF(Inputs!$B$34="Yes",Output_Detail!J117,0)*Inputs!$B$18</f>
        <v>57945007.923930265</v>
      </c>
      <c r="K34" s="110">
        <f>IF(Inputs!$B$34="Yes",Output_Detail!K117,0)*Inputs!$B$18</f>
        <v>57945007.923930265</v>
      </c>
      <c r="L34" s="110">
        <f>IF(Inputs!$B$34="Yes",Output_Detail!L117,0)*Inputs!$B$18</f>
        <v>57945007.923930265</v>
      </c>
      <c r="M34" s="110">
        <f>IF(Inputs!$B$34="Yes",Output_Detail!M117,0)*Inputs!$B$18</f>
        <v>57945007.923930265</v>
      </c>
      <c r="N34" s="110">
        <f>IF(Inputs!$B$34="Yes",Output_Detail!N117,0)*Inputs!$B$18</f>
        <v>57945007.923930265</v>
      </c>
      <c r="O34" s="110">
        <f>IF(Inputs!$B$34="Yes",Output_Detail!O117,0)*Inputs!$B$18</f>
        <v>57945007.923930265</v>
      </c>
      <c r="P34" s="110">
        <f>IF(Inputs!$B$34="Yes",Output_Detail!P117,0)*Inputs!$B$18</f>
        <v>57945007.923930265</v>
      </c>
      <c r="Q34" s="110">
        <f>IF(Inputs!$B$34="Yes",Output_Detail!Q117,0)*Inputs!$B$18</f>
        <v>57945007.923930265</v>
      </c>
      <c r="R34" s="110">
        <f>IF(Inputs!$B$34="Yes",Output_Detail!R117,0)*Inputs!$B$18</f>
        <v>57945007.923930265</v>
      </c>
      <c r="S34" s="110">
        <f>IF(Inputs!$B$34="Yes",Output_Detail!S117,0)*Inputs!$B$18</f>
        <v>57945007.923930265</v>
      </c>
      <c r="T34" s="110">
        <f>IF(Inputs!$B$34="Yes",Output_Detail!T117,0)*Inputs!$B$18</f>
        <v>57945007.923930265</v>
      </c>
      <c r="U34" s="110">
        <f>IF(Inputs!$B$34="Yes",Output_Detail!U117,0)*Inputs!$B$18</f>
        <v>57945007.923930265</v>
      </c>
      <c r="V34" s="110">
        <f>IF(Inputs!$B$34="Yes",Output_Detail!V117,0)*Inputs!$B$18</f>
        <v>57945007.923930265</v>
      </c>
      <c r="W34" s="110">
        <f>IF(Inputs!$B$34="Yes",Output_Detail!W117,0)*Inputs!$B$18</f>
        <v>57945007.923930265</v>
      </c>
      <c r="X34" s="110">
        <f>IF(Inputs!$B$34="Yes",Output_Detail!X117,0)*Inputs!$B$18</f>
        <v>57945007.923930265</v>
      </c>
      <c r="Y34" s="110">
        <f>IF(Inputs!$B$34="Yes",Output_Detail!Y117,0)*Inputs!$B$18</f>
        <v>57945007.923930265</v>
      </c>
      <c r="Z34" s="110">
        <f>IF(Inputs!$B$34="Yes",Output_Detail!Z117,0)*Inputs!$B$18</f>
        <v>57945007.923930265</v>
      </c>
      <c r="AA34" s="110">
        <f>IF(Inputs!$B$34="Yes",Output_Detail!AA117,0)*Inputs!$B$18</f>
        <v>57945007.923930265</v>
      </c>
      <c r="AB34" s="110">
        <f>IF(Inputs!$B$34="Yes",Output_Detail!AB117,0)*Inputs!$B$18</f>
        <v>57945007.923930265</v>
      </c>
      <c r="AC34" s="110">
        <f>IF(Inputs!$B$34="Yes",Output_Detail!AC117,0)*Inputs!$B$18</f>
        <v>57945007.923930265</v>
      </c>
      <c r="AD34" s="110">
        <f>IF(Inputs!$B$34="Yes",Output_Detail!AD117,0)*Inputs!$B$18</f>
        <v>57945007.923930265</v>
      </c>
      <c r="AE34" s="110">
        <f>IF(Inputs!$B$34="Yes",Output_Detail!AE117,0)*Inputs!$B$18</f>
        <v>57945007.923930265</v>
      </c>
      <c r="AF34" s="120">
        <f>IF(Inputs!$B$34="Yes",Output_Detail!AF117,0)*Inputs!$B$18</f>
        <v>57945007.923930265</v>
      </c>
      <c r="AG34" s="110">
        <f>IF(Inputs!$B$34="Yes",Output_Detail!AG117,0)*Inputs!$B$19</f>
        <v>0</v>
      </c>
      <c r="AH34" s="110">
        <f>IF(Inputs!$B$34="Yes",Output_Detail!AH117,0)*Inputs!$B$19</f>
        <v>0</v>
      </c>
      <c r="AI34" s="110">
        <f>IF(Inputs!$B$34="Yes",Output_Detail!AI117,0)*Inputs!$B$19</f>
        <v>256918.38351822502</v>
      </c>
      <c r="AJ34" s="110">
        <f>IF(Inputs!$B$34="Yes",Output_Detail!AJ117,0)*Inputs!$B$19</f>
        <v>256918.38351822502</v>
      </c>
      <c r="AK34" s="110">
        <f>IF(Inputs!$B$34="Yes",Output_Detail!AK117,0)*Inputs!$B$19</f>
        <v>256918.38351822502</v>
      </c>
      <c r="AL34" s="110">
        <f>IF(Inputs!$B$34="Yes",Output_Detail!AL117,0)*Inputs!$B$19</f>
        <v>256918.38351822502</v>
      </c>
      <c r="AM34" s="110">
        <f>IF(Inputs!$B$34="Yes",Output_Detail!AM117,0)*Inputs!$B$19</f>
        <v>256918.38351822502</v>
      </c>
      <c r="AN34" s="110">
        <f>IF(Inputs!$B$34="Yes",Output_Detail!AN117,0)*Inputs!$B$19</f>
        <v>256918.38351822502</v>
      </c>
      <c r="AO34" s="110">
        <f>IF(Inputs!$B$34="Yes",Output_Detail!AO117,0)*Inputs!$B$19</f>
        <v>256918.38351822502</v>
      </c>
      <c r="AP34" s="110">
        <f>IF(Inputs!$B$34="Yes",Output_Detail!AP117,0)*Inputs!$B$19</f>
        <v>256918.38351822502</v>
      </c>
      <c r="AQ34" s="110">
        <f>IF(Inputs!$B$34="Yes",Output_Detail!AQ117,0)*Inputs!$B$19</f>
        <v>256918.38351822502</v>
      </c>
      <c r="AR34" s="110">
        <f>IF(Inputs!$B$34="Yes",Output_Detail!AR117,0)*Inputs!$B$19</f>
        <v>256918.38351822502</v>
      </c>
      <c r="AS34" s="110">
        <f>IF(Inputs!$B$34="Yes",Output_Detail!AS117,0)*Inputs!$B$19</f>
        <v>256918.38351822502</v>
      </c>
      <c r="AT34" s="110">
        <f>IF(Inputs!$B$34="Yes",Output_Detail!AT117,0)*Inputs!$B$19</f>
        <v>256918.38351822502</v>
      </c>
      <c r="AU34" s="110">
        <f>IF(Inputs!$B$34="Yes",Output_Detail!AU117,0)*Inputs!$B$19</f>
        <v>256918.38351822502</v>
      </c>
      <c r="AV34" s="110">
        <f>IF(Inputs!$B$34="Yes",Output_Detail!AV117,0)*Inputs!$B$19</f>
        <v>256918.38351822502</v>
      </c>
      <c r="AW34" s="110">
        <f>IF(Inputs!$B$34="Yes",Output_Detail!AW117,0)*Inputs!$B$19</f>
        <v>256918.38351822502</v>
      </c>
      <c r="AX34" s="110">
        <f>IF(Inputs!$B$34="Yes",Output_Detail!AX117,0)*Inputs!$B$19</f>
        <v>256918.38351822502</v>
      </c>
      <c r="AY34" s="110">
        <f>IF(Inputs!$B$34="Yes",Output_Detail!AY117,0)*Inputs!$B$19</f>
        <v>256918.38351822502</v>
      </c>
      <c r="AZ34" s="110">
        <f>IF(Inputs!$B$34="Yes",Output_Detail!AZ117,0)*Inputs!$B$19</f>
        <v>256918.38351822502</v>
      </c>
      <c r="BA34" s="110">
        <f>IF(Inputs!$B$34="Yes",Output_Detail!BA117,0)*Inputs!$B$19</f>
        <v>256918.38351822502</v>
      </c>
      <c r="BB34" s="110">
        <f>IF(Inputs!$B$34="Yes",Output_Detail!BB117,0)*Inputs!$B$19</f>
        <v>256918.38351822502</v>
      </c>
      <c r="BC34" s="110">
        <f>IF(Inputs!$B$34="Yes",Output_Detail!BC117,0)*Inputs!$B$19</f>
        <v>256918.38351822502</v>
      </c>
      <c r="BD34" s="110">
        <f>IF(Inputs!$B$34="Yes",Output_Detail!BD117,0)*Inputs!$B$19</f>
        <v>256918.38351822502</v>
      </c>
      <c r="BE34" s="110">
        <f>IF(Inputs!$B$34="Yes",Output_Detail!BE117,0)*Inputs!$B$19</f>
        <v>256918.38351822502</v>
      </c>
      <c r="BF34" s="110">
        <f>IF(Inputs!$B$34="Yes",Output_Detail!BF117,0)*Inputs!$B$19</f>
        <v>256918.38351822502</v>
      </c>
      <c r="BG34" s="110">
        <f>IF(Inputs!$B$34="Yes",Output_Detail!BG117,0)*Inputs!$B$19</f>
        <v>256918.38351822502</v>
      </c>
      <c r="BH34" s="110">
        <f>IF(Inputs!$B$34="Yes",Output_Detail!BH117,0)*Inputs!$B$19</f>
        <v>256918.38351822502</v>
      </c>
      <c r="BI34" s="110">
        <f>IF(Inputs!$B$34="Yes",Output_Detail!BI117,0)*Inputs!$B$19</f>
        <v>256918.38351822502</v>
      </c>
      <c r="BJ34" s="110">
        <f>IF(Inputs!$B$34="Yes",Output_Detail!BJ117,0)*Inputs!$B$19</f>
        <v>256918.38351822502</v>
      </c>
      <c r="BK34" s="109">
        <f>(C34*Conversions!G$14+AG34*Conversions!G$15)/Conversions!$B$9</f>
        <v>0</v>
      </c>
      <c r="BL34" s="110">
        <f>(D34*Conversions!H$14+AH34*Conversions!H$15)/Conversions!$B$9</f>
        <v>0</v>
      </c>
      <c r="BM34" s="110">
        <f>(E34*Conversions!I$14+AI34*Conversions!I$15)/Conversions!$B$9</f>
        <v>49629.424181379873</v>
      </c>
      <c r="BN34" s="110">
        <f>(F34*Conversions!J$14+AJ34*Conversions!J$15)/Conversions!$B$9</f>
        <v>49380.505485368623</v>
      </c>
      <c r="BO34" s="110">
        <f>(G34*Conversions!K$14+AK34*Conversions!K$15)/Conversions!$B$9</f>
        <v>49131.586789357374</v>
      </c>
      <c r="BP34" s="110">
        <f>(H34*Conversions!L$14+AL34*Conversions!L$15)/Conversions!$B$9</f>
        <v>48882.668093346118</v>
      </c>
      <c r="BQ34" s="110">
        <f>(I34*Conversions!M$14+AM34*Conversions!M$15)/Conversions!$B$9</f>
        <v>48633.749397334876</v>
      </c>
      <c r="BR34" s="110">
        <f>(J34*Conversions!N$14+AN34*Conversions!N$15)/Conversions!$B$9</f>
        <v>48384.830701323619</v>
      </c>
      <c r="BS34" s="110">
        <f>(K34*Conversions!O$14+AO34*Conversions!O$15)/Conversions!$B$9</f>
        <v>47687.858352492127</v>
      </c>
      <c r="BT34" s="110">
        <f>(L34*Conversions!P$14+AP34*Conversions!P$15)/Conversions!$B$9</f>
        <v>46990.88600366062</v>
      </c>
      <c r="BU34" s="110">
        <f>(M34*Conversions!Q$14+AQ34*Conversions!Q$15)/Conversions!$B$9</f>
        <v>46293.913654829121</v>
      </c>
      <c r="BV34" s="110">
        <f>(N34*Conversions!R$14+AR34*Conversions!R$15)/Conversions!$B$9</f>
        <v>45596.941305997614</v>
      </c>
      <c r="BW34" s="110">
        <f>(O34*Conversions!S$14+AS34*Conversions!S$15)/Conversions!$B$9</f>
        <v>44899.968957166129</v>
      </c>
      <c r="BX34" s="110">
        <f>(P34*Conversions!T$14+AT34*Conversions!T$15)/Conversions!$B$9</f>
        <v>43904.294173121132</v>
      </c>
      <c r="BY34" s="110">
        <f>(Q34*Conversions!U$14+AU34*Conversions!U$15)/Conversions!$B$9</f>
        <v>42908.619389076128</v>
      </c>
      <c r="BZ34" s="110">
        <f>(R34*Conversions!V$14+AV34*Conversions!V$15)/Conversions!$B$9</f>
        <v>41912.944605031131</v>
      </c>
      <c r="CA34" s="110">
        <f>(S34*Conversions!W$14+AW34*Conversions!W$15)/Conversions!$B$9</f>
        <v>40917.269820986126</v>
      </c>
      <c r="CB34" s="110">
        <f>(T34*Conversions!X$14+AX34*Conversions!X$15)/Conversions!$B$9</f>
        <v>39921.595036941129</v>
      </c>
      <c r="CC34" s="110">
        <f>(U34*Conversions!Y$14+AY34*Conversions!Y$15)/Conversions!$B$9</f>
        <v>38925.920252896132</v>
      </c>
      <c r="CD34" s="110">
        <f>(V34*Conversions!Z$14+AZ34*Conversions!Z$15)/Conversions!$B$9</f>
        <v>37930.245468851128</v>
      </c>
      <c r="CE34" s="110">
        <f>(W34*Conversions!AA$14+BA34*Conversions!AA$15)/Conversions!$B$9</f>
        <v>36934.570684806131</v>
      </c>
      <c r="CF34" s="110">
        <f>(X34*Conversions!AB$14+BB34*Conversions!AB$15)/Conversions!$B$9</f>
        <v>35938.895900761127</v>
      </c>
      <c r="CG34" s="110">
        <f>(Y34*Conversions!AC$14+BC34*Conversions!AC$15)/Conversions!$B$9</f>
        <v>34943.221116716129</v>
      </c>
      <c r="CH34" s="110">
        <f>(Z34*Conversions!AD$14+BD34*Conversions!AD$15)/Conversions!$B$9</f>
        <v>33947.546332671125</v>
      </c>
      <c r="CI34" s="110">
        <f>(AA34*Conversions!AE$14+BE34*Conversions!AE$15)/Conversions!$B$9</f>
        <v>32951.871548626128</v>
      </c>
      <c r="CJ34" s="110">
        <f>(AB34*Conversions!AF$14+BF34*Conversions!AF$15)/Conversions!$B$9</f>
        <v>31956.196764581127</v>
      </c>
      <c r="CK34" s="110">
        <f>(AC34*Conversions!AG$14+BG34*Conversions!AG$15)/Conversions!$B$9</f>
        <v>30960.521980536127</v>
      </c>
      <c r="CL34" s="110">
        <f>(AD34*Conversions!AH$14+BH34*Conversions!AH$15)/Conversions!$B$9</f>
        <v>29964.84719649113</v>
      </c>
      <c r="CM34" s="110">
        <f>(AE34*Conversions!AI$14+BI34*Conversions!AI$15)/Conversions!$B$9</f>
        <v>28969.172412446125</v>
      </c>
      <c r="CN34" s="120">
        <f>(AF34*Conversions!AJ$14+BJ34*Conversions!AJ$15)/Conversions!$B$9</f>
        <v>27973.497628401132</v>
      </c>
    </row>
    <row r="35" spans="2:92">
      <c r="B35" s="96" t="s">
        <v>48</v>
      </c>
      <c r="C35" s="109">
        <f>IF(Inputs!$B$34="Yes",Output_Detail!C118,0)*Inputs!$B$18</f>
        <v>0</v>
      </c>
      <c r="D35" s="110">
        <f>IF(Inputs!$B$34="Yes",Output_Detail!D118,0)*Inputs!$B$18</f>
        <v>0</v>
      </c>
      <c r="E35" s="110">
        <f>IF(Inputs!$B$34="Yes",Output_Detail!E118,0)*Inputs!$B$18</f>
        <v>57945007.923930265</v>
      </c>
      <c r="F35" s="110">
        <f>IF(Inputs!$B$34="Yes",Output_Detail!F118,0)*Inputs!$B$18</f>
        <v>57945007.923930265</v>
      </c>
      <c r="G35" s="110">
        <f>IF(Inputs!$B$34="Yes",Output_Detail!G118,0)*Inputs!$B$18</f>
        <v>57945007.923930265</v>
      </c>
      <c r="H35" s="110">
        <f>IF(Inputs!$B$34="Yes",Output_Detail!H118,0)*Inputs!$B$18</f>
        <v>57945007.923930265</v>
      </c>
      <c r="I35" s="110">
        <f>IF(Inputs!$B$34="Yes",Output_Detail!I118,0)*Inputs!$B$18</f>
        <v>57945007.923930265</v>
      </c>
      <c r="J35" s="110">
        <f>IF(Inputs!$B$34="Yes",Output_Detail!J118,0)*Inputs!$B$18</f>
        <v>57945007.923930265</v>
      </c>
      <c r="K35" s="110">
        <f>IF(Inputs!$B$34="Yes",Output_Detail!K118,0)*Inputs!$B$18</f>
        <v>57945007.923930265</v>
      </c>
      <c r="L35" s="110">
        <f>IF(Inputs!$B$34="Yes",Output_Detail!L118,0)*Inputs!$B$18</f>
        <v>57945007.923930265</v>
      </c>
      <c r="M35" s="110">
        <f>IF(Inputs!$B$34="Yes",Output_Detail!M118,0)*Inputs!$B$18</f>
        <v>57945007.923930265</v>
      </c>
      <c r="N35" s="110">
        <f>IF(Inputs!$B$34="Yes",Output_Detail!N118,0)*Inputs!$B$18</f>
        <v>57945007.923930265</v>
      </c>
      <c r="O35" s="110">
        <f>IF(Inputs!$B$34="Yes",Output_Detail!O118,0)*Inputs!$B$18</f>
        <v>57945007.923930265</v>
      </c>
      <c r="P35" s="110">
        <f>IF(Inputs!$B$34="Yes",Output_Detail!P118,0)*Inputs!$B$18</f>
        <v>57945007.923930265</v>
      </c>
      <c r="Q35" s="110">
        <f>IF(Inputs!$B$34="Yes",Output_Detail!Q118,0)*Inputs!$B$18</f>
        <v>57945007.923930265</v>
      </c>
      <c r="R35" s="110">
        <f>IF(Inputs!$B$34="Yes",Output_Detail!R118,0)*Inputs!$B$18</f>
        <v>57945007.923930265</v>
      </c>
      <c r="S35" s="110">
        <f>IF(Inputs!$B$34="Yes",Output_Detail!S118,0)*Inputs!$B$18</f>
        <v>57945007.923930265</v>
      </c>
      <c r="T35" s="110">
        <f>IF(Inputs!$B$34="Yes",Output_Detail!T118,0)*Inputs!$B$18</f>
        <v>57945007.923930265</v>
      </c>
      <c r="U35" s="110">
        <f>IF(Inputs!$B$34="Yes",Output_Detail!U118,0)*Inputs!$B$18</f>
        <v>57945007.923930265</v>
      </c>
      <c r="V35" s="110">
        <f>IF(Inputs!$B$34="Yes",Output_Detail!V118,0)*Inputs!$B$18</f>
        <v>57945007.923930265</v>
      </c>
      <c r="W35" s="110">
        <f>IF(Inputs!$B$34="Yes",Output_Detail!W118,0)*Inputs!$B$18</f>
        <v>57945007.923930265</v>
      </c>
      <c r="X35" s="110">
        <f>IF(Inputs!$B$34="Yes",Output_Detail!X118,0)*Inputs!$B$18</f>
        <v>57945007.923930265</v>
      </c>
      <c r="Y35" s="110">
        <f>IF(Inputs!$B$34="Yes",Output_Detail!Y118,0)*Inputs!$B$18</f>
        <v>57945007.923930265</v>
      </c>
      <c r="Z35" s="110">
        <f>IF(Inputs!$B$34="Yes",Output_Detail!Z118,0)*Inputs!$B$18</f>
        <v>57945007.923930265</v>
      </c>
      <c r="AA35" s="110">
        <f>IF(Inputs!$B$34="Yes",Output_Detail!AA118,0)*Inputs!$B$18</f>
        <v>57945007.923930265</v>
      </c>
      <c r="AB35" s="110">
        <f>IF(Inputs!$B$34="Yes",Output_Detail!AB118,0)*Inputs!$B$18</f>
        <v>57945007.923930265</v>
      </c>
      <c r="AC35" s="110">
        <f>IF(Inputs!$B$34="Yes",Output_Detail!AC118,0)*Inputs!$B$18</f>
        <v>57945007.923930265</v>
      </c>
      <c r="AD35" s="110">
        <f>IF(Inputs!$B$34="Yes",Output_Detail!AD118,0)*Inputs!$B$18</f>
        <v>57945007.923930265</v>
      </c>
      <c r="AE35" s="110">
        <f>IF(Inputs!$B$34="Yes",Output_Detail!AE118,0)*Inputs!$B$18</f>
        <v>57945007.923930265</v>
      </c>
      <c r="AF35" s="120">
        <f>IF(Inputs!$B$34="Yes",Output_Detail!AF118,0)*Inputs!$B$18</f>
        <v>57945007.923930265</v>
      </c>
      <c r="AG35" s="110">
        <f>IF(Inputs!$B$34="Yes",Output_Detail!AG118,0)*Inputs!$B$19</f>
        <v>0</v>
      </c>
      <c r="AH35" s="110">
        <f>IF(Inputs!$B$34="Yes",Output_Detail!AH118,0)*Inputs!$B$19</f>
        <v>0</v>
      </c>
      <c r="AI35" s="110">
        <f>IF(Inputs!$B$34="Yes",Output_Detail!AI118,0)*Inputs!$B$19</f>
        <v>256918.38351822502</v>
      </c>
      <c r="AJ35" s="110">
        <f>IF(Inputs!$B$34="Yes",Output_Detail!AJ118,0)*Inputs!$B$19</f>
        <v>256918.38351822502</v>
      </c>
      <c r="AK35" s="110">
        <f>IF(Inputs!$B$34="Yes",Output_Detail!AK118,0)*Inputs!$B$19</f>
        <v>256918.38351822502</v>
      </c>
      <c r="AL35" s="110">
        <f>IF(Inputs!$B$34="Yes",Output_Detail!AL118,0)*Inputs!$B$19</f>
        <v>256918.38351822502</v>
      </c>
      <c r="AM35" s="110">
        <f>IF(Inputs!$B$34="Yes",Output_Detail!AM118,0)*Inputs!$B$19</f>
        <v>256918.38351822502</v>
      </c>
      <c r="AN35" s="110">
        <f>IF(Inputs!$B$34="Yes",Output_Detail!AN118,0)*Inputs!$B$19</f>
        <v>256918.38351822502</v>
      </c>
      <c r="AO35" s="110">
        <f>IF(Inputs!$B$34="Yes",Output_Detail!AO118,0)*Inputs!$B$19</f>
        <v>256918.38351822502</v>
      </c>
      <c r="AP35" s="110">
        <f>IF(Inputs!$B$34="Yes",Output_Detail!AP118,0)*Inputs!$B$19</f>
        <v>256918.38351822502</v>
      </c>
      <c r="AQ35" s="110">
        <f>IF(Inputs!$B$34="Yes",Output_Detail!AQ118,0)*Inputs!$B$19</f>
        <v>256918.38351822502</v>
      </c>
      <c r="AR35" s="110">
        <f>IF(Inputs!$B$34="Yes",Output_Detail!AR118,0)*Inputs!$B$19</f>
        <v>256918.38351822502</v>
      </c>
      <c r="AS35" s="110">
        <f>IF(Inputs!$B$34="Yes",Output_Detail!AS118,0)*Inputs!$B$19</f>
        <v>256918.38351822502</v>
      </c>
      <c r="AT35" s="110">
        <f>IF(Inputs!$B$34="Yes",Output_Detail!AT118,0)*Inputs!$B$19</f>
        <v>256918.38351822502</v>
      </c>
      <c r="AU35" s="110">
        <f>IF(Inputs!$B$34="Yes",Output_Detail!AU118,0)*Inputs!$B$19</f>
        <v>256918.38351822502</v>
      </c>
      <c r="AV35" s="110">
        <f>IF(Inputs!$B$34="Yes",Output_Detail!AV118,0)*Inputs!$B$19</f>
        <v>256918.38351822502</v>
      </c>
      <c r="AW35" s="110">
        <f>IF(Inputs!$B$34="Yes",Output_Detail!AW118,0)*Inputs!$B$19</f>
        <v>256918.38351822502</v>
      </c>
      <c r="AX35" s="110">
        <f>IF(Inputs!$B$34="Yes",Output_Detail!AX118,0)*Inputs!$B$19</f>
        <v>256918.38351822502</v>
      </c>
      <c r="AY35" s="110">
        <f>IF(Inputs!$B$34="Yes",Output_Detail!AY118,0)*Inputs!$B$19</f>
        <v>256918.38351822502</v>
      </c>
      <c r="AZ35" s="110">
        <f>IF(Inputs!$B$34="Yes",Output_Detail!AZ118,0)*Inputs!$B$19</f>
        <v>256918.38351822502</v>
      </c>
      <c r="BA35" s="110">
        <f>IF(Inputs!$B$34="Yes",Output_Detail!BA118,0)*Inputs!$B$19</f>
        <v>256918.38351822502</v>
      </c>
      <c r="BB35" s="110">
        <f>IF(Inputs!$B$34="Yes",Output_Detail!BB118,0)*Inputs!$B$19</f>
        <v>256918.38351822502</v>
      </c>
      <c r="BC35" s="110">
        <f>IF(Inputs!$B$34="Yes",Output_Detail!BC118,0)*Inputs!$B$19</f>
        <v>256918.38351822502</v>
      </c>
      <c r="BD35" s="110">
        <f>IF(Inputs!$B$34="Yes",Output_Detail!BD118,0)*Inputs!$B$19</f>
        <v>256918.38351822502</v>
      </c>
      <c r="BE35" s="110">
        <f>IF(Inputs!$B$34="Yes",Output_Detail!BE118,0)*Inputs!$B$19</f>
        <v>256918.38351822502</v>
      </c>
      <c r="BF35" s="110">
        <f>IF(Inputs!$B$34="Yes",Output_Detail!BF118,0)*Inputs!$B$19</f>
        <v>256918.38351822502</v>
      </c>
      <c r="BG35" s="110">
        <f>IF(Inputs!$B$34="Yes",Output_Detail!BG118,0)*Inputs!$B$19</f>
        <v>256918.38351822502</v>
      </c>
      <c r="BH35" s="110">
        <f>IF(Inputs!$B$34="Yes",Output_Detail!BH118,0)*Inputs!$B$19</f>
        <v>256918.38351822502</v>
      </c>
      <c r="BI35" s="110">
        <f>IF(Inputs!$B$34="Yes",Output_Detail!BI118,0)*Inputs!$B$19</f>
        <v>256918.38351822502</v>
      </c>
      <c r="BJ35" s="110">
        <f>IF(Inputs!$B$34="Yes",Output_Detail!BJ118,0)*Inputs!$B$19</f>
        <v>256918.38351822502</v>
      </c>
      <c r="BK35" s="109">
        <f>(C35*Conversions!G$14+AG35*Conversions!G$15)/Conversions!$B$9</f>
        <v>0</v>
      </c>
      <c r="BL35" s="110">
        <f>(D35*Conversions!H$14+AH35*Conversions!H$15)/Conversions!$B$9</f>
        <v>0</v>
      </c>
      <c r="BM35" s="110">
        <f>(E35*Conversions!I$14+AI35*Conversions!I$15)/Conversions!$B$9</f>
        <v>49629.424181379873</v>
      </c>
      <c r="BN35" s="110">
        <f>(F35*Conversions!J$14+AJ35*Conversions!J$15)/Conversions!$B$9</f>
        <v>49380.505485368623</v>
      </c>
      <c r="BO35" s="110">
        <f>(G35*Conversions!K$14+AK35*Conversions!K$15)/Conversions!$B$9</f>
        <v>49131.586789357374</v>
      </c>
      <c r="BP35" s="110">
        <f>(H35*Conversions!L$14+AL35*Conversions!L$15)/Conversions!$B$9</f>
        <v>48882.668093346118</v>
      </c>
      <c r="BQ35" s="110">
        <f>(I35*Conversions!M$14+AM35*Conversions!M$15)/Conversions!$B$9</f>
        <v>48633.749397334876</v>
      </c>
      <c r="BR35" s="110">
        <f>(J35*Conversions!N$14+AN35*Conversions!N$15)/Conversions!$B$9</f>
        <v>48384.830701323619</v>
      </c>
      <c r="BS35" s="110">
        <f>(K35*Conversions!O$14+AO35*Conversions!O$15)/Conversions!$B$9</f>
        <v>47687.858352492127</v>
      </c>
      <c r="BT35" s="110">
        <f>(L35*Conversions!P$14+AP35*Conversions!P$15)/Conversions!$B$9</f>
        <v>46990.88600366062</v>
      </c>
      <c r="BU35" s="110">
        <f>(M35*Conversions!Q$14+AQ35*Conversions!Q$15)/Conversions!$B$9</f>
        <v>46293.913654829121</v>
      </c>
      <c r="BV35" s="110">
        <f>(N35*Conversions!R$14+AR35*Conversions!R$15)/Conversions!$B$9</f>
        <v>45596.941305997614</v>
      </c>
      <c r="BW35" s="110">
        <f>(O35*Conversions!S$14+AS35*Conversions!S$15)/Conversions!$B$9</f>
        <v>44899.968957166129</v>
      </c>
      <c r="BX35" s="110">
        <f>(P35*Conversions!T$14+AT35*Conversions!T$15)/Conversions!$B$9</f>
        <v>43904.294173121132</v>
      </c>
      <c r="BY35" s="110">
        <f>(Q35*Conversions!U$14+AU35*Conversions!U$15)/Conversions!$B$9</f>
        <v>42908.619389076128</v>
      </c>
      <c r="BZ35" s="110">
        <f>(R35*Conversions!V$14+AV35*Conversions!V$15)/Conversions!$B$9</f>
        <v>41912.944605031131</v>
      </c>
      <c r="CA35" s="110">
        <f>(S35*Conversions!W$14+AW35*Conversions!W$15)/Conversions!$B$9</f>
        <v>40917.269820986126</v>
      </c>
      <c r="CB35" s="110">
        <f>(T35*Conversions!X$14+AX35*Conversions!X$15)/Conversions!$B$9</f>
        <v>39921.595036941129</v>
      </c>
      <c r="CC35" s="110">
        <f>(U35*Conversions!Y$14+AY35*Conversions!Y$15)/Conversions!$B$9</f>
        <v>38925.920252896132</v>
      </c>
      <c r="CD35" s="110">
        <f>(V35*Conversions!Z$14+AZ35*Conversions!Z$15)/Conversions!$B$9</f>
        <v>37930.245468851128</v>
      </c>
      <c r="CE35" s="110">
        <f>(W35*Conversions!AA$14+BA35*Conversions!AA$15)/Conversions!$B$9</f>
        <v>36934.570684806131</v>
      </c>
      <c r="CF35" s="110">
        <f>(X35*Conversions!AB$14+BB35*Conversions!AB$15)/Conversions!$B$9</f>
        <v>35938.895900761127</v>
      </c>
      <c r="CG35" s="110">
        <f>(Y35*Conversions!AC$14+BC35*Conversions!AC$15)/Conversions!$B$9</f>
        <v>34943.221116716129</v>
      </c>
      <c r="CH35" s="110">
        <f>(Z35*Conversions!AD$14+BD35*Conversions!AD$15)/Conversions!$B$9</f>
        <v>33947.546332671125</v>
      </c>
      <c r="CI35" s="110">
        <f>(AA35*Conversions!AE$14+BE35*Conversions!AE$15)/Conversions!$B$9</f>
        <v>32951.871548626128</v>
      </c>
      <c r="CJ35" s="110">
        <f>(AB35*Conversions!AF$14+BF35*Conversions!AF$15)/Conversions!$B$9</f>
        <v>31956.196764581127</v>
      </c>
      <c r="CK35" s="110">
        <f>(AC35*Conversions!AG$14+BG35*Conversions!AG$15)/Conversions!$B$9</f>
        <v>30960.521980536127</v>
      </c>
      <c r="CL35" s="110">
        <f>(AD35*Conversions!AH$14+BH35*Conversions!AH$15)/Conversions!$B$9</f>
        <v>29964.84719649113</v>
      </c>
      <c r="CM35" s="110">
        <f>(AE35*Conversions!AI$14+BI35*Conversions!AI$15)/Conversions!$B$9</f>
        <v>28969.172412446125</v>
      </c>
      <c r="CN35" s="120">
        <f>(AF35*Conversions!AJ$14+BJ35*Conversions!AJ$15)/Conversions!$B$9</f>
        <v>27973.497628401132</v>
      </c>
    </row>
    <row r="36" spans="2:92">
      <c r="B36" s="96" t="s">
        <v>49</v>
      </c>
      <c r="C36" s="109">
        <f>IF(Inputs!$B$34="Yes",Output_Detail!C119,0)*Inputs!$B$18</f>
        <v>0</v>
      </c>
      <c r="D36" s="110">
        <f>IF(Inputs!$B$34="Yes",Output_Detail!D119,0)*Inputs!$B$18</f>
        <v>0</v>
      </c>
      <c r="E36" s="110">
        <f>IF(Inputs!$B$34="Yes",Output_Detail!E119,0)*Inputs!$B$18</f>
        <v>36505354.992076069</v>
      </c>
      <c r="F36" s="110">
        <f>IF(Inputs!$B$34="Yes",Output_Detail!F119,0)*Inputs!$B$18</f>
        <v>36505354.992076069</v>
      </c>
      <c r="G36" s="110">
        <f>IF(Inputs!$B$34="Yes",Output_Detail!G119,0)*Inputs!$B$18</f>
        <v>36505354.992076069</v>
      </c>
      <c r="H36" s="110">
        <f>IF(Inputs!$B$34="Yes",Output_Detail!H119,0)*Inputs!$B$18</f>
        <v>36505354.992076069</v>
      </c>
      <c r="I36" s="110">
        <f>IF(Inputs!$B$34="Yes",Output_Detail!I119,0)*Inputs!$B$18</f>
        <v>36505354.992076069</v>
      </c>
      <c r="J36" s="110">
        <f>IF(Inputs!$B$34="Yes",Output_Detail!J119,0)*Inputs!$B$18</f>
        <v>36505354.992076069</v>
      </c>
      <c r="K36" s="110">
        <f>IF(Inputs!$B$34="Yes",Output_Detail!K119,0)*Inputs!$B$18</f>
        <v>36505354.992076069</v>
      </c>
      <c r="L36" s="110">
        <f>IF(Inputs!$B$34="Yes",Output_Detail!L119,0)*Inputs!$B$18</f>
        <v>36505354.992076069</v>
      </c>
      <c r="M36" s="110">
        <f>IF(Inputs!$B$34="Yes",Output_Detail!M119,0)*Inputs!$B$18</f>
        <v>36505354.992076069</v>
      </c>
      <c r="N36" s="110">
        <f>IF(Inputs!$B$34="Yes",Output_Detail!N119,0)*Inputs!$B$18</f>
        <v>36505354.992076069</v>
      </c>
      <c r="O36" s="110">
        <f>IF(Inputs!$B$34="Yes",Output_Detail!O119,0)*Inputs!$B$18</f>
        <v>36505354.992076069</v>
      </c>
      <c r="P36" s="110">
        <f>IF(Inputs!$B$34="Yes",Output_Detail!P119,0)*Inputs!$B$18</f>
        <v>36505354.992076069</v>
      </c>
      <c r="Q36" s="110">
        <f>IF(Inputs!$B$34="Yes",Output_Detail!Q119,0)*Inputs!$B$18</f>
        <v>36505354.992076069</v>
      </c>
      <c r="R36" s="110">
        <f>IF(Inputs!$B$34="Yes",Output_Detail!R119,0)*Inputs!$B$18</f>
        <v>36505354.992076069</v>
      </c>
      <c r="S36" s="110">
        <f>IF(Inputs!$B$34="Yes",Output_Detail!S119,0)*Inputs!$B$18</f>
        <v>36505354.992076069</v>
      </c>
      <c r="T36" s="110">
        <f>IF(Inputs!$B$34="Yes",Output_Detail!T119,0)*Inputs!$B$18</f>
        <v>36505354.992076069</v>
      </c>
      <c r="U36" s="110">
        <f>IF(Inputs!$B$34="Yes",Output_Detail!U119,0)*Inputs!$B$18</f>
        <v>36505354.992076069</v>
      </c>
      <c r="V36" s="110">
        <f>IF(Inputs!$B$34="Yes",Output_Detail!V119,0)*Inputs!$B$18</f>
        <v>36505354.992076069</v>
      </c>
      <c r="W36" s="110">
        <f>IF(Inputs!$B$34="Yes",Output_Detail!W119,0)*Inputs!$B$18</f>
        <v>36505354.992076069</v>
      </c>
      <c r="X36" s="110">
        <f>IF(Inputs!$B$34="Yes",Output_Detail!X119,0)*Inputs!$B$18</f>
        <v>36505354.992076069</v>
      </c>
      <c r="Y36" s="110">
        <f>IF(Inputs!$B$34="Yes",Output_Detail!Y119,0)*Inputs!$B$18</f>
        <v>36505354.992076069</v>
      </c>
      <c r="Z36" s="110">
        <f>IF(Inputs!$B$34="Yes",Output_Detail!Z119,0)*Inputs!$B$18</f>
        <v>36505354.992076069</v>
      </c>
      <c r="AA36" s="110">
        <f>IF(Inputs!$B$34="Yes",Output_Detail!AA119,0)*Inputs!$B$18</f>
        <v>36505354.992076069</v>
      </c>
      <c r="AB36" s="110">
        <f>IF(Inputs!$B$34="Yes",Output_Detail!AB119,0)*Inputs!$B$18</f>
        <v>36505354.992076069</v>
      </c>
      <c r="AC36" s="110">
        <f>IF(Inputs!$B$34="Yes",Output_Detail!AC119,0)*Inputs!$B$18</f>
        <v>36505354.992076069</v>
      </c>
      <c r="AD36" s="110">
        <f>IF(Inputs!$B$34="Yes",Output_Detail!AD119,0)*Inputs!$B$18</f>
        <v>36505354.992076069</v>
      </c>
      <c r="AE36" s="110">
        <f>IF(Inputs!$B$34="Yes",Output_Detail!AE119,0)*Inputs!$B$18</f>
        <v>36505354.992076069</v>
      </c>
      <c r="AF36" s="120">
        <f>IF(Inputs!$B$34="Yes",Output_Detail!AF119,0)*Inputs!$B$18</f>
        <v>36505354.992076069</v>
      </c>
      <c r="AG36" s="110">
        <f>IF(Inputs!$B$34="Yes",Output_Detail!AG119,0)*Inputs!$B$19</f>
        <v>0</v>
      </c>
      <c r="AH36" s="110">
        <f>IF(Inputs!$B$34="Yes",Output_Detail!AH119,0)*Inputs!$B$19</f>
        <v>0</v>
      </c>
      <c r="AI36" s="110">
        <f>IF(Inputs!$B$34="Yes",Output_Detail!AI119,0)*Inputs!$B$19</f>
        <v>161858.58161648177</v>
      </c>
      <c r="AJ36" s="110">
        <f>IF(Inputs!$B$34="Yes",Output_Detail!AJ119,0)*Inputs!$B$19</f>
        <v>161858.58161648177</v>
      </c>
      <c r="AK36" s="110">
        <f>IF(Inputs!$B$34="Yes",Output_Detail!AK119,0)*Inputs!$B$19</f>
        <v>161858.58161648177</v>
      </c>
      <c r="AL36" s="110">
        <f>IF(Inputs!$B$34="Yes",Output_Detail!AL119,0)*Inputs!$B$19</f>
        <v>161858.58161648177</v>
      </c>
      <c r="AM36" s="110">
        <f>IF(Inputs!$B$34="Yes",Output_Detail!AM119,0)*Inputs!$B$19</f>
        <v>161858.58161648177</v>
      </c>
      <c r="AN36" s="110">
        <f>IF(Inputs!$B$34="Yes",Output_Detail!AN119,0)*Inputs!$B$19</f>
        <v>161858.58161648177</v>
      </c>
      <c r="AO36" s="110">
        <f>IF(Inputs!$B$34="Yes",Output_Detail!AO119,0)*Inputs!$B$19</f>
        <v>161858.58161648177</v>
      </c>
      <c r="AP36" s="110">
        <f>IF(Inputs!$B$34="Yes",Output_Detail!AP119,0)*Inputs!$B$19</f>
        <v>161858.58161648177</v>
      </c>
      <c r="AQ36" s="110">
        <f>IF(Inputs!$B$34="Yes",Output_Detail!AQ119,0)*Inputs!$B$19</f>
        <v>161858.58161648177</v>
      </c>
      <c r="AR36" s="110">
        <f>IF(Inputs!$B$34="Yes",Output_Detail!AR119,0)*Inputs!$B$19</f>
        <v>161858.58161648177</v>
      </c>
      <c r="AS36" s="110">
        <f>IF(Inputs!$B$34="Yes",Output_Detail!AS119,0)*Inputs!$B$19</f>
        <v>161858.58161648177</v>
      </c>
      <c r="AT36" s="110">
        <f>IF(Inputs!$B$34="Yes",Output_Detail!AT119,0)*Inputs!$B$19</f>
        <v>161858.58161648177</v>
      </c>
      <c r="AU36" s="110">
        <f>IF(Inputs!$B$34="Yes",Output_Detail!AU119,0)*Inputs!$B$19</f>
        <v>161858.58161648177</v>
      </c>
      <c r="AV36" s="110">
        <f>IF(Inputs!$B$34="Yes",Output_Detail!AV119,0)*Inputs!$B$19</f>
        <v>161858.58161648177</v>
      </c>
      <c r="AW36" s="110">
        <f>IF(Inputs!$B$34="Yes",Output_Detail!AW119,0)*Inputs!$B$19</f>
        <v>161858.58161648177</v>
      </c>
      <c r="AX36" s="110">
        <f>IF(Inputs!$B$34="Yes",Output_Detail!AX119,0)*Inputs!$B$19</f>
        <v>161858.58161648177</v>
      </c>
      <c r="AY36" s="110">
        <f>IF(Inputs!$B$34="Yes",Output_Detail!AY119,0)*Inputs!$B$19</f>
        <v>161858.58161648177</v>
      </c>
      <c r="AZ36" s="110">
        <f>IF(Inputs!$B$34="Yes",Output_Detail!AZ119,0)*Inputs!$B$19</f>
        <v>161858.58161648177</v>
      </c>
      <c r="BA36" s="110">
        <f>IF(Inputs!$B$34="Yes",Output_Detail!BA119,0)*Inputs!$B$19</f>
        <v>161858.58161648177</v>
      </c>
      <c r="BB36" s="110">
        <f>IF(Inputs!$B$34="Yes",Output_Detail!BB119,0)*Inputs!$B$19</f>
        <v>161858.58161648177</v>
      </c>
      <c r="BC36" s="110">
        <f>IF(Inputs!$B$34="Yes",Output_Detail!BC119,0)*Inputs!$B$19</f>
        <v>161858.58161648177</v>
      </c>
      <c r="BD36" s="110">
        <f>IF(Inputs!$B$34="Yes",Output_Detail!BD119,0)*Inputs!$B$19</f>
        <v>161858.58161648177</v>
      </c>
      <c r="BE36" s="110">
        <f>IF(Inputs!$B$34="Yes",Output_Detail!BE119,0)*Inputs!$B$19</f>
        <v>161858.58161648177</v>
      </c>
      <c r="BF36" s="110">
        <f>IF(Inputs!$B$34="Yes",Output_Detail!BF119,0)*Inputs!$B$19</f>
        <v>161858.58161648177</v>
      </c>
      <c r="BG36" s="110">
        <f>IF(Inputs!$B$34="Yes",Output_Detail!BG119,0)*Inputs!$B$19</f>
        <v>161858.58161648177</v>
      </c>
      <c r="BH36" s="110">
        <f>IF(Inputs!$B$34="Yes",Output_Detail!BH119,0)*Inputs!$B$19</f>
        <v>161858.58161648177</v>
      </c>
      <c r="BI36" s="110">
        <f>IF(Inputs!$B$34="Yes",Output_Detail!BI119,0)*Inputs!$B$19</f>
        <v>161858.58161648177</v>
      </c>
      <c r="BJ36" s="110">
        <f>IF(Inputs!$B$34="Yes",Output_Detail!BJ119,0)*Inputs!$B$19</f>
        <v>161858.58161648177</v>
      </c>
      <c r="BK36" s="109">
        <f>(C36*Conversions!G$14+AG36*Conversions!G$15)/Conversions!$B$9</f>
        <v>0</v>
      </c>
      <c r="BL36" s="110">
        <f>(D36*Conversions!H$14+AH36*Conversions!H$15)/Conversions!$B$9</f>
        <v>0</v>
      </c>
      <c r="BM36" s="110">
        <f>(E36*Conversions!I$14+AI36*Conversions!I$15)/Conversions!$B$9</f>
        <v>31266.537234269326</v>
      </c>
      <c r="BN36" s="110">
        <f>(F36*Conversions!J$14+AJ36*Conversions!J$15)/Conversions!$B$9</f>
        <v>31109.718455782233</v>
      </c>
      <c r="BO36" s="110">
        <f>(G36*Conversions!K$14+AK36*Conversions!K$15)/Conversions!$B$9</f>
        <v>30952.899677295147</v>
      </c>
      <c r="BP36" s="110">
        <f>(H36*Conversions!L$14+AL36*Conversions!L$15)/Conversions!$B$9</f>
        <v>30796.080898808061</v>
      </c>
      <c r="BQ36" s="110">
        <f>(I36*Conversions!M$14+AM36*Conversions!M$15)/Conversions!$B$9</f>
        <v>30639.262120320971</v>
      </c>
      <c r="BR36" s="110">
        <f>(J36*Conversions!N$14+AN36*Conversions!N$15)/Conversions!$B$9</f>
        <v>30482.443341833885</v>
      </c>
      <c r="BS36" s="110">
        <f>(K36*Conversions!O$14+AO36*Conversions!O$15)/Conversions!$B$9</f>
        <v>30043.35076207004</v>
      </c>
      <c r="BT36" s="110">
        <f>(L36*Conversions!P$14+AP36*Conversions!P$15)/Conversions!$B$9</f>
        <v>29604.258182306192</v>
      </c>
      <c r="BU36" s="110">
        <f>(M36*Conversions!Q$14+AQ36*Conversions!Q$15)/Conversions!$B$9</f>
        <v>29165.165602542347</v>
      </c>
      <c r="BV36" s="110">
        <f>(N36*Conversions!R$14+AR36*Conversions!R$15)/Conversions!$B$9</f>
        <v>28726.073022778502</v>
      </c>
      <c r="BW36" s="110">
        <f>(O36*Conversions!S$14+AS36*Conversions!S$15)/Conversions!$B$9</f>
        <v>28286.980443014661</v>
      </c>
      <c r="BX36" s="110">
        <f>(P36*Conversions!T$14+AT36*Conversions!T$15)/Conversions!$B$9</f>
        <v>27659.705329066313</v>
      </c>
      <c r="BY36" s="110">
        <f>(Q36*Conversions!U$14+AU36*Conversions!U$15)/Conversions!$B$9</f>
        <v>27032.430215117965</v>
      </c>
      <c r="BZ36" s="110">
        <f>(R36*Conversions!V$14+AV36*Conversions!V$15)/Conversions!$B$9</f>
        <v>26405.155101169614</v>
      </c>
      <c r="CA36" s="110">
        <f>(S36*Conversions!W$14+AW36*Conversions!W$15)/Conversions!$B$9</f>
        <v>25777.879987221262</v>
      </c>
      <c r="CB36" s="110">
        <f>(T36*Conversions!X$14+AX36*Conversions!X$15)/Conversions!$B$9</f>
        <v>25150.60487327291</v>
      </c>
      <c r="CC36" s="110">
        <f>(U36*Conversions!Y$14+AY36*Conversions!Y$15)/Conversions!$B$9</f>
        <v>24523.329759324566</v>
      </c>
      <c r="CD36" s="110">
        <f>(V36*Conversions!Z$14+AZ36*Conversions!Z$15)/Conversions!$B$9</f>
        <v>23896.054645376214</v>
      </c>
      <c r="CE36" s="110">
        <f>(W36*Conversions!AA$14+BA36*Conversions!AA$15)/Conversions!$B$9</f>
        <v>23268.779531427863</v>
      </c>
      <c r="CF36" s="110">
        <f>(X36*Conversions!AB$14+BB36*Conversions!AB$15)/Conversions!$B$9</f>
        <v>22641.504417479515</v>
      </c>
      <c r="CG36" s="110">
        <f>(Y36*Conversions!AC$14+BC36*Conversions!AC$15)/Conversions!$B$9</f>
        <v>22014.229303531163</v>
      </c>
      <c r="CH36" s="110">
        <f>(Z36*Conversions!AD$14+BD36*Conversions!AD$15)/Conversions!$B$9</f>
        <v>21386.954189582815</v>
      </c>
      <c r="CI36" s="110">
        <f>(AA36*Conversions!AE$14+BE36*Conversions!AE$15)/Conversions!$B$9</f>
        <v>20759.679075634464</v>
      </c>
      <c r="CJ36" s="110">
        <f>(AB36*Conversions!AF$14+BF36*Conversions!AF$15)/Conversions!$B$9</f>
        <v>20132.403961686112</v>
      </c>
      <c r="CK36" s="110">
        <f>(AC36*Conversions!AG$14+BG36*Conversions!AG$15)/Conversions!$B$9</f>
        <v>19505.128847737764</v>
      </c>
      <c r="CL36" s="110">
        <f>(AD36*Conversions!AH$14+BH36*Conversions!AH$15)/Conversions!$B$9</f>
        <v>18877.853733789416</v>
      </c>
      <c r="CM36" s="110">
        <f>(AE36*Conversions!AI$14+BI36*Conversions!AI$15)/Conversions!$B$9</f>
        <v>18250.578619841061</v>
      </c>
      <c r="CN36" s="120">
        <f>(AF36*Conversions!AJ$14+BJ36*Conversions!AJ$15)/Conversions!$B$9</f>
        <v>17623.303505892713</v>
      </c>
    </row>
    <row r="37" spans="2:92">
      <c r="C37" s="109"/>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2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09"/>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20"/>
    </row>
    <row r="38" spans="2:92">
      <c r="B38" s="123" t="s">
        <v>53</v>
      </c>
      <c r="C38" s="109"/>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2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09"/>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20"/>
    </row>
    <row r="39" spans="2:92" s="11" customFormat="1">
      <c r="B39" s="207" t="s">
        <v>46</v>
      </c>
      <c r="C39" s="208">
        <f ca="1">C9+C15+C21+C27+C33</f>
        <v>73089700</v>
      </c>
      <c r="D39" s="209">
        <f t="shared" ref="D39:BO39" ca="1" si="0">D9+D15+D21+D27+D33</f>
        <v>73089700</v>
      </c>
      <c r="E39" s="209">
        <f t="shared" ca="1" si="0"/>
        <v>182100574.95871043</v>
      </c>
      <c r="F39" s="209">
        <f t="shared" ca="1" si="0"/>
        <v>387278467.74775153</v>
      </c>
      <c r="G39" s="209">
        <f t="shared" ca="1" si="0"/>
        <v>486855919.8357476</v>
      </c>
      <c r="H39" s="209">
        <f t="shared" ca="1" si="0"/>
        <v>760495179.9258343</v>
      </c>
      <c r="I39" s="209">
        <f t="shared" ca="1" si="0"/>
        <v>713358301.85482228</v>
      </c>
      <c r="J39" s="209">
        <f t="shared" ca="1" si="0"/>
        <v>1030592220.9109205</v>
      </c>
      <c r="K39" s="209">
        <f t="shared" ca="1" si="0"/>
        <v>1047150403.1802384</v>
      </c>
      <c r="L39" s="209">
        <f t="shared" ca="1" si="0"/>
        <v>1166108560.2145004</v>
      </c>
      <c r="M39" s="209">
        <f t="shared" ca="1" si="0"/>
        <v>1187667729.1446712</v>
      </c>
      <c r="N39" s="209">
        <f t="shared" ca="1" si="0"/>
        <v>1231149639.4060688</v>
      </c>
      <c r="O39" s="209">
        <f t="shared" ca="1" si="0"/>
        <v>1115843008.7070723</v>
      </c>
      <c r="P39" s="209">
        <f t="shared" ca="1" si="0"/>
        <v>1120450204.1334338</v>
      </c>
      <c r="Q39" s="209">
        <f t="shared" ca="1" si="0"/>
        <v>1078164391.5169199</v>
      </c>
      <c r="R39" s="209">
        <f t="shared" ca="1" si="0"/>
        <v>1221259053.9192104</v>
      </c>
      <c r="S39" s="209">
        <f t="shared" ca="1" si="0"/>
        <v>1228240034.7729394</v>
      </c>
      <c r="T39" s="209">
        <f t="shared" ca="1" si="0"/>
        <v>1268115383.4048171</v>
      </c>
      <c r="U39" s="209">
        <f t="shared" ca="1" si="0"/>
        <v>1212906633.7513373</v>
      </c>
      <c r="V39" s="209">
        <f t="shared" ca="1" si="0"/>
        <v>1219512222.1153011</v>
      </c>
      <c r="W39" s="209">
        <f t="shared" ca="1" si="0"/>
        <v>1184881078.3110907</v>
      </c>
      <c r="X39" s="209">
        <f t="shared" ca="1" si="0"/>
        <v>1191162470.09764</v>
      </c>
      <c r="Y39" s="209">
        <f t="shared" ca="1" si="0"/>
        <v>1197566907.7608731</v>
      </c>
      <c r="Z39" s="209">
        <f t="shared" ca="1" si="0"/>
        <v>1232938886.8244982</v>
      </c>
      <c r="AA39" s="209">
        <f t="shared" ca="1" si="0"/>
        <v>1177995396.6281841</v>
      </c>
      <c r="AB39" s="209">
        <f t="shared" ca="1" si="0"/>
        <v>1183953052.8705218</v>
      </c>
      <c r="AC39" s="209">
        <f t="shared" ca="1" si="0"/>
        <v>1126542559.9603069</v>
      </c>
      <c r="AD39" s="209">
        <f t="shared" ca="1" si="0"/>
        <v>1131841607.0260463</v>
      </c>
      <c r="AE39" s="209">
        <f t="shared" ca="1" si="0"/>
        <v>1137246635.0331006</v>
      </c>
      <c r="AF39" s="210">
        <f t="shared" ca="1" si="0"/>
        <v>1142759763.600296</v>
      </c>
      <c r="AG39" s="209">
        <f t="shared" ca="1" si="0"/>
        <v>327450</v>
      </c>
      <c r="AH39" s="209">
        <f t="shared" ca="1" si="0"/>
        <v>327450</v>
      </c>
      <c r="AI39" s="209">
        <f t="shared" ca="1" si="0"/>
        <v>634476.06444085739</v>
      </c>
      <c r="AJ39" s="209">
        <f t="shared" ca="1" si="0"/>
        <v>740905.16463960661</v>
      </c>
      <c r="AK39" s="209">
        <f t="shared" ca="1" si="0"/>
        <v>827038.20533598424</v>
      </c>
      <c r="AL39" s="209">
        <f t="shared" ca="1" si="0"/>
        <v>1104149.4646044667</v>
      </c>
      <c r="AM39" s="209">
        <f t="shared" ca="1" si="0"/>
        <v>1374555.6011181404</v>
      </c>
      <c r="AN39" s="209">
        <f t="shared" ca="1" si="0"/>
        <v>1721235.4313370045</v>
      </c>
      <c r="AO39" s="209">
        <f t="shared" ca="1" si="0"/>
        <v>1846933.7216772214</v>
      </c>
      <c r="AP39" s="209">
        <f t="shared" ca="1" si="0"/>
        <v>1908639.2467820891</v>
      </c>
      <c r="AQ39" s="209">
        <f t="shared" ca="1" si="0"/>
        <v>1911833.0735987709</v>
      </c>
      <c r="AR39" s="209">
        <f t="shared" ca="1" si="0"/>
        <v>1934387.8455634159</v>
      </c>
      <c r="AS39" s="209">
        <f t="shared" ca="1" si="0"/>
        <v>1874576.4263825915</v>
      </c>
      <c r="AT39" s="209">
        <f t="shared" ca="1" si="0"/>
        <v>1876966.2533615222</v>
      </c>
      <c r="AU39" s="209">
        <f t="shared" ca="1" si="0"/>
        <v>1855031.9166414561</v>
      </c>
      <c r="AV39" s="209">
        <f t="shared" ca="1" si="0"/>
        <v>1929257.4384835097</v>
      </c>
      <c r="AW39" s="209">
        <f t="shared" ca="1" si="0"/>
        <v>1932878.5864574341</v>
      </c>
      <c r="AX39" s="209">
        <f t="shared" ca="1" si="0"/>
        <v>1953562.5764200645</v>
      </c>
      <c r="AY39" s="209">
        <f t="shared" ca="1" si="0"/>
        <v>1924924.9026977825</v>
      </c>
      <c r="AZ39" s="209">
        <f t="shared" ca="1" si="0"/>
        <v>1928351.3284998196</v>
      </c>
      <c r="BA39" s="209">
        <f t="shared" ca="1" si="0"/>
        <v>1910387.5926224599</v>
      </c>
      <c r="BB39" s="209">
        <f t="shared" ca="1" si="0"/>
        <v>1913645.8524025502</v>
      </c>
      <c r="BC39" s="209">
        <f t="shared" ca="1" si="0"/>
        <v>1916967.9380742153</v>
      </c>
      <c r="BD39" s="209">
        <f t="shared" ca="1" si="0"/>
        <v>1935315.9572141785</v>
      </c>
      <c r="BE39" s="209">
        <f t="shared" ca="1" si="0"/>
        <v>1906815.8778738333</v>
      </c>
      <c r="BF39" s="209">
        <f t="shared" ca="1" si="0"/>
        <v>1909906.2107773758</v>
      </c>
      <c r="BG39" s="209">
        <f t="shared" ca="1" si="0"/>
        <v>1880126.4571238807</v>
      </c>
      <c r="BH39" s="209">
        <f t="shared" ca="1" si="0"/>
        <v>1882875.1587673728</v>
      </c>
      <c r="BI39" s="209">
        <f t="shared" ca="1" si="0"/>
        <v>1885678.8344437345</v>
      </c>
      <c r="BJ39" s="209">
        <f t="shared" ca="1" si="0"/>
        <v>1888538.5836336236</v>
      </c>
      <c r="BK39" s="208">
        <f t="shared" ca="1" si="0"/>
        <v>63426.565119718303</v>
      </c>
      <c r="BL39" s="209">
        <f t="shared" ca="1" si="0"/>
        <v>63112.58823943662</v>
      </c>
      <c r="BM39" s="209">
        <f t="shared" ca="1" si="0"/>
        <v>145851.4113947835</v>
      </c>
      <c r="BN39" s="209">
        <f t="shared" ca="1" si="0"/>
        <v>272928.17336385162</v>
      </c>
      <c r="BO39" s="209">
        <f t="shared" ca="1" si="0"/>
        <v>334906.72952393978</v>
      </c>
      <c r="BP39" s="209">
        <f t="shared" ref="BP39:CN39" ca="1" si="1">BP9+BP15+BP21+BP27+BP33</f>
        <v>508893.30795152468</v>
      </c>
      <c r="BQ39" s="209">
        <f t="shared" ca="1" si="1"/>
        <v>494109.08124107751</v>
      </c>
      <c r="BR39" s="209">
        <f t="shared" ca="1" si="1"/>
        <v>693935.99200968409</v>
      </c>
      <c r="BS39" s="209">
        <f ca="1">BS9+BS15+BS21+BS27+BS33</f>
        <v>698225.48938939092</v>
      </c>
      <c r="BT39" s="209">
        <f t="shared" ca="1" si="1"/>
        <v>754854.59924830508</v>
      </c>
      <c r="BU39" s="209">
        <f t="shared" ca="1" si="1"/>
        <v>752647.52167981048</v>
      </c>
      <c r="BV39" s="209">
        <f t="shared" ca="1" si="1"/>
        <v>762619.13395581034</v>
      </c>
      <c r="BW39" s="209">
        <f t="shared" ca="1" si="1"/>
        <v>684871.9338825203</v>
      </c>
      <c r="BX39" s="209">
        <f t="shared" ca="1" si="1"/>
        <v>668133.90923349257</v>
      </c>
      <c r="BY39" s="209">
        <f t="shared" ca="1" si="1"/>
        <v>627253.10816884879</v>
      </c>
      <c r="BZ39" s="209">
        <f t="shared" ca="1" si="1"/>
        <v>679456.95784281753</v>
      </c>
      <c r="CA39" s="209">
        <f t="shared" ca="1" si="1"/>
        <v>661802.60720913508</v>
      </c>
      <c r="CB39" s="209">
        <f t="shared" ca="1" si="1"/>
        <v>659037.20218320633</v>
      </c>
      <c r="CC39" s="209">
        <f t="shared" ca="1" si="1"/>
        <v>612803.96929006185</v>
      </c>
      <c r="CD39" s="209">
        <f t="shared" ca="1" si="1"/>
        <v>594773.5238799908</v>
      </c>
      <c r="CE39" s="209">
        <f t="shared" ca="1" si="1"/>
        <v>559676.09870178951</v>
      </c>
      <c r="CF39" s="209">
        <f t="shared" ca="1" si="1"/>
        <v>541773.38777261286</v>
      </c>
      <c r="CG39" s="209">
        <f t="shared" ca="1" si="1"/>
        <v>523700.82929797948</v>
      </c>
      <c r="CH39" s="209">
        <f t="shared" ca="1" si="1"/>
        <v>515744.48204057652</v>
      </c>
      <c r="CI39" s="209">
        <f t="shared" ca="1" si="1"/>
        <v>475897.72758737847</v>
      </c>
      <c r="CJ39" s="209">
        <f t="shared" ca="1" si="1"/>
        <v>457577.20792955538</v>
      </c>
      <c r="CK39" s="209">
        <f t="shared" ca="1" si="1"/>
        <v>419707.26774773526</v>
      </c>
      <c r="CL39" s="209">
        <f t="shared" ca="1" si="1"/>
        <v>401876.38564108312</v>
      </c>
      <c r="CM39" s="209">
        <f t="shared" ca="1" si="1"/>
        <v>383892.10655249836</v>
      </c>
      <c r="CN39" s="210">
        <f t="shared" ca="1" si="1"/>
        <v>365749.50503975945</v>
      </c>
    </row>
    <row r="40" spans="2:92" s="11" customFormat="1">
      <c r="B40" s="207" t="s">
        <v>47</v>
      </c>
      <c r="C40" s="208">
        <f t="shared" ref="C40:BN40" ca="1" si="2">C10+C16+C22+C28+C34</f>
        <v>73089700</v>
      </c>
      <c r="D40" s="209">
        <f t="shared" ca="1" si="2"/>
        <v>73089700</v>
      </c>
      <c r="E40" s="209">
        <f t="shared" ca="1" si="2"/>
        <v>171564495.38676965</v>
      </c>
      <c r="F40" s="209">
        <f t="shared" ca="1" si="2"/>
        <v>335769855.95405585</v>
      </c>
      <c r="G40" s="209">
        <f t="shared" ca="1" si="2"/>
        <v>425521593.12359762</v>
      </c>
      <c r="H40" s="209">
        <f t="shared" ca="1" si="2"/>
        <v>672672240.26939154</v>
      </c>
      <c r="I40" s="209">
        <f t="shared" ca="1" si="2"/>
        <v>636078851.88385761</v>
      </c>
      <c r="J40" s="209">
        <f t="shared" ca="1" si="2"/>
        <v>923064258.48781633</v>
      </c>
      <c r="K40" s="209">
        <f t="shared" ca="1" si="2"/>
        <v>938023831.09293818</v>
      </c>
      <c r="L40" s="209">
        <f t="shared" ca="1" si="2"/>
        <v>1033245866.8959794</v>
      </c>
      <c r="M40" s="209">
        <f t="shared" ca="1" si="2"/>
        <v>1052177560.6051327</v>
      </c>
      <c r="N40" s="209">
        <f t="shared" ca="1" si="2"/>
        <v>1090740660.9962242</v>
      </c>
      <c r="O40" s="209">
        <f t="shared" ca="1" si="2"/>
        <v>998605317.78811824</v>
      </c>
      <c r="P40" s="209">
        <f t="shared" ca="1" si="2"/>
        <v>1002402574.9392139</v>
      </c>
      <c r="Q40" s="209">
        <f t="shared" ca="1" si="2"/>
        <v>963989140.47706902</v>
      </c>
      <c r="R40" s="209">
        <f t="shared" ca="1" si="2"/>
        <v>1078513745.2390828</v>
      </c>
      <c r="S40" s="209">
        <f t="shared" ca="1" si="2"/>
        <v>1084148089.01001</v>
      </c>
      <c r="T40" s="209">
        <f t="shared" ca="1" si="2"/>
        <v>1119374393.0013225</v>
      </c>
      <c r="U40" s="209">
        <f t="shared" ca="1" si="2"/>
        <v>1075304210.5449152</v>
      </c>
      <c r="V40" s="209">
        <f t="shared" ca="1" si="2"/>
        <v>1080686853.9441919</v>
      </c>
      <c r="W40" s="209">
        <f t="shared" ca="1" si="2"/>
        <v>1048945190.6695465</v>
      </c>
      <c r="X40" s="209">
        <f t="shared" ca="1" si="2"/>
        <v>1054013336.7495672</v>
      </c>
      <c r="Y40" s="209">
        <f t="shared" ca="1" si="2"/>
        <v>1059180521.9880461</v>
      </c>
      <c r="Z40" s="209">
        <f t="shared" ca="1" si="2"/>
        <v>1090406558.3137088</v>
      </c>
      <c r="AA40" s="209">
        <f t="shared" ca="1" si="2"/>
        <v>1046537010.4991072</v>
      </c>
      <c r="AB40" s="209">
        <f t="shared" ca="1" si="2"/>
        <v>1051389573.2562213</v>
      </c>
      <c r="AC40" s="209">
        <f t="shared" ca="1" si="2"/>
        <v>999200615.21881807</v>
      </c>
      <c r="AD40" s="209">
        <f t="shared" ca="1" si="2"/>
        <v>1003439852.8714095</v>
      </c>
      <c r="AE40" s="209">
        <f t="shared" ca="1" si="2"/>
        <v>1007763875.277053</v>
      </c>
      <c r="AF40" s="210">
        <f t="shared" ca="1" si="2"/>
        <v>1012174378.1308093</v>
      </c>
      <c r="AG40" s="209">
        <f t="shared" ca="1" si="2"/>
        <v>327450</v>
      </c>
      <c r="AH40" s="209">
        <f t="shared" ca="1" si="2"/>
        <v>327450</v>
      </c>
      <c r="AI40" s="209">
        <f t="shared" ca="1" si="2"/>
        <v>605391.84151499672</v>
      </c>
      <c r="AJ40" s="209">
        <f t="shared" ca="1" si="2"/>
        <v>690567.82483087992</v>
      </c>
      <c r="AK40" s="209">
        <f t="shared" ca="1" si="2"/>
        <v>768352.76746541029</v>
      </c>
      <c r="AL40" s="209">
        <f t="shared" ca="1" si="2"/>
        <v>1018978.1165846486</v>
      </c>
      <c r="AM40" s="209">
        <f t="shared" ca="1" si="2"/>
        <v>1267049.8780163517</v>
      </c>
      <c r="AN40" s="209">
        <f t="shared" ca="1" si="2"/>
        <v>1580865.8366582035</v>
      </c>
      <c r="AO40" s="209">
        <f t="shared" ca="1" si="2"/>
        <v>1694692.1083993807</v>
      </c>
      <c r="AP40" s="209">
        <f t="shared" ca="1" si="2"/>
        <v>1744085.3225115398</v>
      </c>
      <c r="AQ40" s="209">
        <f t="shared" ca="1" si="2"/>
        <v>1746669.5811095459</v>
      </c>
      <c r="AR40" s="209">
        <f t="shared" ca="1" si="2"/>
        <v>1766672.8866299791</v>
      </c>
      <c r="AS40" s="209">
        <f t="shared" ca="1" si="2"/>
        <v>1718880.7900212873</v>
      </c>
      <c r="AT40" s="209">
        <f t="shared" ca="1" si="2"/>
        <v>1720850.4888827037</v>
      </c>
      <c r="AU40" s="209">
        <f t="shared" ca="1" si="2"/>
        <v>1700924.81750663</v>
      </c>
      <c r="AV40" s="209">
        <f t="shared" ca="1" si="2"/>
        <v>1760330.5871524403</v>
      </c>
      <c r="AW40" s="209">
        <f t="shared" ca="1" si="2"/>
        <v>1763253.2126341569</v>
      </c>
      <c r="AX40" s="209">
        <f t="shared" ca="1" si="2"/>
        <v>1781525.6677518131</v>
      </c>
      <c r="AY40" s="209">
        <f t="shared" ca="1" si="2"/>
        <v>1758665.7494600669</v>
      </c>
      <c r="AZ40" s="209">
        <f t="shared" ca="1" si="2"/>
        <v>1761457.8138773809</v>
      </c>
      <c r="BA40" s="209">
        <f t="shared" ca="1" si="2"/>
        <v>1744992.8984071473</v>
      </c>
      <c r="BB40" s="209">
        <f t="shared" ca="1" si="2"/>
        <v>1747621.8279650067</v>
      </c>
      <c r="BC40" s="209">
        <f t="shared" ca="1" si="2"/>
        <v>1750302.130740399</v>
      </c>
      <c r="BD40" s="209">
        <f t="shared" ca="1" si="2"/>
        <v>1766499.5821506772</v>
      </c>
      <c r="BE40" s="209">
        <f t="shared" ca="1" si="2"/>
        <v>1743743.7363011702</v>
      </c>
      <c r="BF40" s="209">
        <f t="shared" ca="1" si="2"/>
        <v>1746260.8392934923</v>
      </c>
      <c r="BG40" s="209">
        <f t="shared" ca="1" si="2"/>
        <v>1719189.5804520631</v>
      </c>
      <c r="BH40" s="209">
        <f t="shared" ca="1" si="2"/>
        <v>1721388.5417668568</v>
      </c>
      <c r="BI40" s="209">
        <f t="shared" ca="1" si="2"/>
        <v>1723631.4823079463</v>
      </c>
      <c r="BJ40" s="209">
        <f t="shared" ca="1" si="2"/>
        <v>1725919.2816598576</v>
      </c>
      <c r="BK40" s="208">
        <f t="shared" ca="1" si="2"/>
        <v>63426.565119718303</v>
      </c>
      <c r="BL40" s="209">
        <f t="shared" ca="1" si="2"/>
        <v>63112.58823943662</v>
      </c>
      <c r="BM40" s="209">
        <f t="shared" ca="1" si="2"/>
        <v>137858.75768527659</v>
      </c>
      <c r="BN40" s="209">
        <f t="shared" ca="1" si="2"/>
        <v>239448.26334565168</v>
      </c>
      <c r="BO40" s="209">
        <f t="shared" ref="BO40:CN40" ca="1" si="3">BO10+BO16+BO22+BO28+BO34</f>
        <v>295377.0843427761</v>
      </c>
      <c r="BP40" s="209">
        <f t="shared" ca="1" si="3"/>
        <v>452602.39624800981</v>
      </c>
      <c r="BQ40" s="209">
        <f t="shared" ca="1" si="3"/>
        <v>443003.35767125001</v>
      </c>
      <c r="BR40" s="209">
        <f t="shared" ca="1" si="3"/>
        <v>623827.64080220985</v>
      </c>
      <c r="BS40" s="209">
        <f t="shared" ca="1" si="3"/>
        <v>627815.0041866455</v>
      </c>
      <c r="BT40" s="209">
        <f t="shared" ca="1" si="3"/>
        <v>671944.12713284523</v>
      </c>
      <c r="BU40" s="209">
        <f t="shared" ca="1" si="3"/>
        <v>669881.83234929456</v>
      </c>
      <c r="BV40" s="209">
        <f t="shared" ca="1" si="3"/>
        <v>678739.1063601434</v>
      </c>
      <c r="BW40" s="209">
        <f t="shared" ca="1" si="3"/>
        <v>615328.5351042049</v>
      </c>
      <c r="BX40" s="209">
        <f t="shared" ca="1" si="3"/>
        <v>600176.83953413647</v>
      </c>
      <c r="BY40" s="209">
        <f t="shared" ca="1" si="3"/>
        <v>563305.0742001473</v>
      </c>
      <c r="BZ40" s="209">
        <f t="shared" ca="1" si="3"/>
        <v>603348.95580159232</v>
      </c>
      <c r="CA40" s="209">
        <f t="shared" ca="1" si="3"/>
        <v>587504.92397286592</v>
      </c>
      <c r="CB40" s="209">
        <f t="shared" ca="1" si="3"/>
        <v>585077.26545841526</v>
      </c>
      <c r="CC40" s="209">
        <f t="shared" ca="1" si="3"/>
        <v>546331.34472024639</v>
      </c>
      <c r="CD40" s="209">
        <f t="shared" ca="1" si="3"/>
        <v>530144.90354385518</v>
      </c>
      <c r="CE40" s="209">
        <f t="shared" ca="1" si="3"/>
        <v>498612.91438175639</v>
      </c>
      <c r="CF40" s="209">
        <f t="shared" ca="1" si="3"/>
        <v>482571.39366164152</v>
      </c>
      <c r="CG40" s="209">
        <f t="shared" ca="1" si="3"/>
        <v>466392.741359698</v>
      </c>
      <c r="CH40" s="209">
        <f t="shared" ca="1" si="3"/>
        <v>459334.93008696608</v>
      </c>
      <c r="CI40" s="209">
        <f t="shared" ca="1" si="3"/>
        <v>425698.48393362371</v>
      </c>
      <c r="CJ40" s="209">
        <f t="shared" ca="1" si="3"/>
        <v>409280.48092027509</v>
      </c>
      <c r="CK40" s="209">
        <f t="shared" ca="1" si="3"/>
        <v>375282.39340111188</v>
      </c>
      <c r="CL40" s="209">
        <f t="shared" ca="1" si="3"/>
        <v>359334.31853204803</v>
      </c>
      <c r="CM40" s="209">
        <f t="shared" ca="1" si="3"/>
        <v>343263.52607743791</v>
      </c>
      <c r="CN40" s="210">
        <f t="shared" ca="1" si="3"/>
        <v>327066.07568350469</v>
      </c>
    </row>
    <row r="41" spans="2:92" s="11" customFormat="1">
      <c r="B41" s="207" t="s">
        <v>48</v>
      </c>
      <c r="C41" s="208">
        <f t="shared" ref="C41:BN41" ca="1" si="4">C11+C17+C23+C29+C35</f>
        <v>73089700</v>
      </c>
      <c r="D41" s="209">
        <f t="shared" ca="1" si="4"/>
        <v>73089700</v>
      </c>
      <c r="E41" s="209">
        <f t="shared" ca="1" si="4"/>
        <v>171564495.38676965</v>
      </c>
      <c r="F41" s="209">
        <f t="shared" ca="1" si="4"/>
        <v>335769855.95405585</v>
      </c>
      <c r="G41" s="209">
        <f t="shared" ca="1" si="4"/>
        <v>425521593.12359762</v>
      </c>
      <c r="H41" s="209">
        <f t="shared" ca="1" si="4"/>
        <v>672672240.26939154</v>
      </c>
      <c r="I41" s="209">
        <f t="shared" ca="1" si="4"/>
        <v>636078851.88385761</v>
      </c>
      <c r="J41" s="209">
        <f t="shared" ca="1" si="4"/>
        <v>923064258.48781633</v>
      </c>
      <c r="K41" s="209">
        <f t="shared" ca="1" si="4"/>
        <v>938023831.09293818</v>
      </c>
      <c r="L41" s="209">
        <f t="shared" ca="1" si="4"/>
        <v>1033245866.8959794</v>
      </c>
      <c r="M41" s="209">
        <f t="shared" ca="1" si="4"/>
        <v>1052177560.6051327</v>
      </c>
      <c r="N41" s="209">
        <f t="shared" ca="1" si="4"/>
        <v>1090740660.9962242</v>
      </c>
      <c r="O41" s="209">
        <f t="shared" ca="1" si="4"/>
        <v>998605317.78811824</v>
      </c>
      <c r="P41" s="209">
        <f t="shared" ca="1" si="4"/>
        <v>1002402574.9392139</v>
      </c>
      <c r="Q41" s="209">
        <f t="shared" ca="1" si="4"/>
        <v>963989140.47706902</v>
      </c>
      <c r="R41" s="209">
        <f t="shared" ca="1" si="4"/>
        <v>1078513745.2390828</v>
      </c>
      <c r="S41" s="209">
        <f t="shared" ca="1" si="4"/>
        <v>1084148089.01001</v>
      </c>
      <c r="T41" s="209">
        <f t="shared" ca="1" si="4"/>
        <v>1119374393.0013225</v>
      </c>
      <c r="U41" s="209">
        <f t="shared" ca="1" si="4"/>
        <v>1075304210.5449152</v>
      </c>
      <c r="V41" s="209">
        <f t="shared" ca="1" si="4"/>
        <v>1080686853.9441919</v>
      </c>
      <c r="W41" s="209">
        <f t="shared" ca="1" si="4"/>
        <v>1048945190.6695465</v>
      </c>
      <c r="X41" s="209">
        <f t="shared" ca="1" si="4"/>
        <v>1054013336.7495672</v>
      </c>
      <c r="Y41" s="209">
        <f t="shared" ca="1" si="4"/>
        <v>1059180521.9880461</v>
      </c>
      <c r="Z41" s="209">
        <f t="shared" ca="1" si="4"/>
        <v>1090406558.3137088</v>
      </c>
      <c r="AA41" s="209">
        <f t="shared" ca="1" si="4"/>
        <v>1046537010.4991072</v>
      </c>
      <c r="AB41" s="209">
        <f t="shared" ca="1" si="4"/>
        <v>1051389573.2562213</v>
      </c>
      <c r="AC41" s="209">
        <f t="shared" ca="1" si="4"/>
        <v>999200615.21881807</v>
      </c>
      <c r="AD41" s="209">
        <f t="shared" ca="1" si="4"/>
        <v>1003439852.8714095</v>
      </c>
      <c r="AE41" s="209">
        <f t="shared" ca="1" si="4"/>
        <v>1007763875.277053</v>
      </c>
      <c r="AF41" s="210">
        <f t="shared" ca="1" si="4"/>
        <v>1012174378.1308093</v>
      </c>
      <c r="AG41" s="209">
        <f t="shared" ca="1" si="4"/>
        <v>327450</v>
      </c>
      <c r="AH41" s="209">
        <f t="shared" ca="1" si="4"/>
        <v>327450</v>
      </c>
      <c r="AI41" s="209">
        <f t="shared" ca="1" si="4"/>
        <v>605391.84151499672</v>
      </c>
      <c r="AJ41" s="209">
        <f t="shared" ca="1" si="4"/>
        <v>690567.82483087992</v>
      </c>
      <c r="AK41" s="209">
        <f t="shared" ca="1" si="4"/>
        <v>768352.76746541029</v>
      </c>
      <c r="AL41" s="209">
        <f t="shared" ca="1" si="4"/>
        <v>1018978.1165846486</v>
      </c>
      <c r="AM41" s="209">
        <f t="shared" ca="1" si="4"/>
        <v>1267049.8780163517</v>
      </c>
      <c r="AN41" s="209">
        <f t="shared" ca="1" si="4"/>
        <v>1580865.8366582035</v>
      </c>
      <c r="AO41" s="209">
        <f t="shared" ca="1" si="4"/>
        <v>1694692.1083993807</v>
      </c>
      <c r="AP41" s="209">
        <f t="shared" ca="1" si="4"/>
        <v>1744085.3225115398</v>
      </c>
      <c r="AQ41" s="209">
        <f t="shared" ca="1" si="4"/>
        <v>1746669.5811095459</v>
      </c>
      <c r="AR41" s="209">
        <f t="shared" ca="1" si="4"/>
        <v>1766672.8866299791</v>
      </c>
      <c r="AS41" s="209">
        <f t="shared" ca="1" si="4"/>
        <v>1718880.7900212873</v>
      </c>
      <c r="AT41" s="209">
        <f t="shared" ca="1" si="4"/>
        <v>1720850.4888827037</v>
      </c>
      <c r="AU41" s="209">
        <f t="shared" ca="1" si="4"/>
        <v>1700924.81750663</v>
      </c>
      <c r="AV41" s="209">
        <f t="shared" ca="1" si="4"/>
        <v>1760330.5871524403</v>
      </c>
      <c r="AW41" s="209">
        <f t="shared" ca="1" si="4"/>
        <v>1763253.2126341569</v>
      </c>
      <c r="AX41" s="209">
        <f t="shared" ca="1" si="4"/>
        <v>1781525.6677518131</v>
      </c>
      <c r="AY41" s="209">
        <f t="shared" ca="1" si="4"/>
        <v>1758665.7494600669</v>
      </c>
      <c r="AZ41" s="209">
        <f t="shared" ca="1" si="4"/>
        <v>1761457.8138773809</v>
      </c>
      <c r="BA41" s="209">
        <f t="shared" ca="1" si="4"/>
        <v>1744992.8984071473</v>
      </c>
      <c r="BB41" s="209">
        <f t="shared" ca="1" si="4"/>
        <v>1747621.8279650067</v>
      </c>
      <c r="BC41" s="209">
        <f t="shared" ca="1" si="4"/>
        <v>1750302.130740399</v>
      </c>
      <c r="BD41" s="209">
        <f t="shared" ca="1" si="4"/>
        <v>1766499.5821506772</v>
      </c>
      <c r="BE41" s="209">
        <f t="shared" ca="1" si="4"/>
        <v>1743743.7363011702</v>
      </c>
      <c r="BF41" s="209">
        <f t="shared" ca="1" si="4"/>
        <v>1746260.8392934923</v>
      </c>
      <c r="BG41" s="209">
        <f t="shared" ca="1" si="4"/>
        <v>1719189.5804520631</v>
      </c>
      <c r="BH41" s="209">
        <f t="shared" ca="1" si="4"/>
        <v>1721388.5417668568</v>
      </c>
      <c r="BI41" s="209">
        <f t="shared" ca="1" si="4"/>
        <v>1723631.4823079463</v>
      </c>
      <c r="BJ41" s="209">
        <f t="shared" ca="1" si="4"/>
        <v>1725919.2816598576</v>
      </c>
      <c r="BK41" s="208">
        <f t="shared" ca="1" si="4"/>
        <v>63426.565119718303</v>
      </c>
      <c r="BL41" s="209">
        <f t="shared" ca="1" si="4"/>
        <v>63112.58823943662</v>
      </c>
      <c r="BM41" s="209">
        <f t="shared" ca="1" si="4"/>
        <v>137858.75768527659</v>
      </c>
      <c r="BN41" s="209">
        <f t="shared" ca="1" si="4"/>
        <v>239448.26334565168</v>
      </c>
      <c r="BO41" s="209">
        <f t="shared" ref="BO41:CN41" ca="1" si="5">BO11+BO17+BO23+BO29+BO35</f>
        <v>295377.0843427761</v>
      </c>
      <c r="BP41" s="209">
        <f t="shared" ca="1" si="5"/>
        <v>452602.39624800981</v>
      </c>
      <c r="BQ41" s="209">
        <f t="shared" ca="1" si="5"/>
        <v>443003.35767125001</v>
      </c>
      <c r="BR41" s="209">
        <f t="shared" ca="1" si="5"/>
        <v>623827.64080220985</v>
      </c>
      <c r="BS41" s="209">
        <f t="shared" ca="1" si="5"/>
        <v>627815.0041866455</v>
      </c>
      <c r="BT41" s="209">
        <f t="shared" ca="1" si="5"/>
        <v>671944.12713284523</v>
      </c>
      <c r="BU41" s="209">
        <f t="shared" ca="1" si="5"/>
        <v>669881.83234929456</v>
      </c>
      <c r="BV41" s="209">
        <f t="shared" ca="1" si="5"/>
        <v>678739.1063601434</v>
      </c>
      <c r="BW41" s="209">
        <f t="shared" ca="1" si="5"/>
        <v>615328.5351042049</v>
      </c>
      <c r="BX41" s="209">
        <f t="shared" ca="1" si="5"/>
        <v>600176.83953413647</v>
      </c>
      <c r="BY41" s="209">
        <f t="shared" ca="1" si="5"/>
        <v>563305.0742001473</v>
      </c>
      <c r="BZ41" s="209">
        <f t="shared" ca="1" si="5"/>
        <v>603348.95580159232</v>
      </c>
      <c r="CA41" s="209">
        <f t="shared" ca="1" si="5"/>
        <v>587504.92397286592</v>
      </c>
      <c r="CB41" s="209">
        <f t="shared" ca="1" si="5"/>
        <v>585077.26545841526</v>
      </c>
      <c r="CC41" s="209">
        <f t="shared" ca="1" si="5"/>
        <v>546331.34472024639</v>
      </c>
      <c r="CD41" s="209">
        <f t="shared" ca="1" si="5"/>
        <v>530144.90354385518</v>
      </c>
      <c r="CE41" s="209">
        <f t="shared" ca="1" si="5"/>
        <v>498612.91438175639</v>
      </c>
      <c r="CF41" s="209">
        <f t="shared" ca="1" si="5"/>
        <v>482571.39366164152</v>
      </c>
      <c r="CG41" s="209">
        <f t="shared" ca="1" si="5"/>
        <v>466392.741359698</v>
      </c>
      <c r="CH41" s="209">
        <f t="shared" ca="1" si="5"/>
        <v>459334.93008696608</v>
      </c>
      <c r="CI41" s="209">
        <f t="shared" ca="1" si="5"/>
        <v>425698.48393362371</v>
      </c>
      <c r="CJ41" s="209">
        <f t="shared" ca="1" si="5"/>
        <v>409280.48092027509</v>
      </c>
      <c r="CK41" s="209">
        <f t="shared" ca="1" si="5"/>
        <v>375282.39340111188</v>
      </c>
      <c r="CL41" s="209">
        <f t="shared" ca="1" si="5"/>
        <v>359334.31853204803</v>
      </c>
      <c r="CM41" s="209">
        <f t="shared" ca="1" si="5"/>
        <v>343263.52607743791</v>
      </c>
      <c r="CN41" s="210">
        <f t="shared" ca="1" si="5"/>
        <v>327066.07568350469</v>
      </c>
    </row>
    <row r="42" spans="2:92" s="11" customFormat="1" ht="17.100000000000001" thickBot="1">
      <c r="B42" s="207" t="s">
        <v>49</v>
      </c>
      <c r="C42" s="113">
        <f t="shared" ref="C42:BN42" ca="1" si="6">C12+C18+C24+C30+C36</f>
        <v>29235880</v>
      </c>
      <c r="D42" s="114">
        <f t="shared" ca="1" si="6"/>
        <v>29235880</v>
      </c>
      <c r="E42" s="114">
        <f t="shared" ca="1" si="6"/>
        <v>88437915.971266136</v>
      </c>
      <c r="F42" s="114">
        <f t="shared" ca="1" si="6"/>
        <v>180392917.88894638</v>
      </c>
      <c r="G42" s="114">
        <f t="shared" ca="1" si="6"/>
        <v>204023769.29877225</v>
      </c>
      <c r="H42" s="114">
        <f t="shared" ca="1" si="6"/>
        <v>278816555.14675224</v>
      </c>
      <c r="I42" s="114">
        <f t="shared" ca="1" si="6"/>
        <v>255691420.61529741</v>
      </c>
      <c r="J42" s="114">
        <f t="shared" ca="1" si="6"/>
        <v>328560131.96423209</v>
      </c>
      <c r="K42" s="114">
        <f t="shared" ca="1" si="6"/>
        <v>318556292.75918174</v>
      </c>
      <c r="L42" s="114">
        <f t="shared" ca="1" si="6"/>
        <v>371880632.80888474</v>
      </c>
      <c r="M42" s="114">
        <f t="shared" ca="1" si="6"/>
        <v>378157984.84730399</v>
      </c>
      <c r="N42" s="114">
        <f t="shared" ca="1" si="6"/>
        <v>399753321.06631517</v>
      </c>
      <c r="O42" s="114">
        <f t="shared" ca="1" si="6"/>
        <v>348157528.86977589</v>
      </c>
      <c r="P42" s="114">
        <f t="shared" ca="1" si="6"/>
        <v>350283992.87438941</v>
      </c>
      <c r="Q42" s="114">
        <f t="shared" ca="1" si="6"/>
        <v>328772469.57558823</v>
      </c>
      <c r="R42" s="114">
        <f t="shared" ca="1" si="6"/>
        <v>392906248.24231613</v>
      </c>
      <c r="S42" s="114">
        <f t="shared" ca="1" si="6"/>
        <v>396061480.75403535</v>
      </c>
      <c r="T42" s="114">
        <f t="shared" ca="1" si="6"/>
        <v>415788210.98917031</v>
      </c>
      <c r="U42" s="114">
        <f t="shared" ca="1" si="6"/>
        <v>391108908.81358218</v>
      </c>
      <c r="V42" s="114">
        <f t="shared" ca="1" si="6"/>
        <v>394123189.11717725</v>
      </c>
      <c r="W42" s="114">
        <f t="shared" ca="1" si="6"/>
        <v>376347857.68337572</v>
      </c>
      <c r="X42" s="114">
        <f t="shared" ca="1" si="6"/>
        <v>379186019.48818731</v>
      </c>
      <c r="Y42" s="114">
        <f t="shared" ca="1" si="6"/>
        <v>382079643.22173548</v>
      </c>
      <c r="Z42" s="114">
        <f t="shared" ca="1" si="6"/>
        <v>399566223.5641067</v>
      </c>
      <c r="AA42" s="114">
        <f t="shared" ca="1" si="6"/>
        <v>374999276.78792965</v>
      </c>
      <c r="AB42" s="114">
        <f t="shared" ca="1" si="6"/>
        <v>377716711.93191361</v>
      </c>
      <c r="AC42" s="114">
        <f t="shared" ca="1" si="6"/>
        <v>348490895.43096769</v>
      </c>
      <c r="AD42" s="114">
        <f t="shared" ca="1" si="6"/>
        <v>350864868.51641905</v>
      </c>
      <c r="AE42" s="114">
        <f t="shared" ca="1" si="6"/>
        <v>353286321.06357932</v>
      </c>
      <c r="AF42" s="211">
        <f t="shared" ca="1" si="6"/>
        <v>355756202.66168284</v>
      </c>
      <c r="AG42" s="114">
        <f t="shared" ca="1" si="6"/>
        <v>130980</v>
      </c>
      <c r="AH42" s="114">
        <f t="shared" ca="1" si="6"/>
        <v>130980</v>
      </c>
      <c r="AI42" s="114">
        <f t="shared" ca="1" si="6"/>
        <v>304611.71809467394</v>
      </c>
      <c r="AJ42" s="114">
        <f t="shared" ca="1" si="6"/>
        <v>352310.26875156851</v>
      </c>
      <c r="AK42" s="114">
        <f t="shared" ca="1" si="6"/>
        <v>372375.28986361931</v>
      </c>
      <c r="AL42" s="114">
        <f t="shared" ca="1" si="6"/>
        <v>441777.59588804905</v>
      </c>
      <c r="AM42" s="114">
        <f t="shared" ca="1" si="6"/>
        <v>496545.54995279619</v>
      </c>
      <c r="AN42" s="114">
        <f t="shared" ca="1" si="6"/>
        <v>575581.72578901076</v>
      </c>
      <c r="AO42" s="114">
        <f t="shared" ca="1" si="6"/>
        <v>596909.19687974069</v>
      </c>
      <c r="AP42" s="114">
        <f t="shared" ca="1" si="6"/>
        <v>624569.3967825498</v>
      </c>
      <c r="AQ42" s="114">
        <f t="shared" ca="1" si="6"/>
        <v>626016.58159743319</v>
      </c>
      <c r="AR42" s="114">
        <f t="shared" ca="1" si="6"/>
        <v>637218.43268887582</v>
      </c>
      <c r="AS42" s="114">
        <f t="shared" ca="1" si="6"/>
        <v>610454.85858800844</v>
      </c>
      <c r="AT42" s="114">
        <f t="shared" ca="1" si="6"/>
        <v>611557.88995040162</v>
      </c>
      <c r="AU42" s="114">
        <f t="shared" ca="1" si="6"/>
        <v>600399.51397980039</v>
      </c>
      <c r="AV42" s="114">
        <f t="shared" ca="1" si="6"/>
        <v>633666.7449814541</v>
      </c>
      <c r="AW42" s="114">
        <f t="shared" ca="1" si="6"/>
        <v>635303.41525121545</v>
      </c>
      <c r="AX42" s="114">
        <f t="shared" ca="1" si="6"/>
        <v>645535.99011710286</v>
      </c>
      <c r="AY42" s="114">
        <f t="shared" ca="1" si="6"/>
        <v>632734.43587372499</v>
      </c>
      <c r="AZ42" s="114">
        <f t="shared" ca="1" si="6"/>
        <v>634297.99194742087</v>
      </c>
      <c r="BA42" s="114">
        <f t="shared" ca="1" si="6"/>
        <v>625077.63928409002</v>
      </c>
      <c r="BB42" s="114">
        <f t="shared" ca="1" si="6"/>
        <v>626549.83983649127</v>
      </c>
      <c r="BC42" s="114">
        <f t="shared" ca="1" si="6"/>
        <v>628050.8093907109</v>
      </c>
      <c r="BD42" s="114">
        <f t="shared" ca="1" si="6"/>
        <v>637121.38218046667</v>
      </c>
      <c r="BE42" s="114">
        <f t="shared" ca="1" si="6"/>
        <v>624378.10850474285</v>
      </c>
      <c r="BF42" s="114">
        <f t="shared" ca="1" si="6"/>
        <v>625787.68618044315</v>
      </c>
      <c r="BG42" s="114">
        <f t="shared" ca="1" si="6"/>
        <v>610627.78122924292</v>
      </c>
      <c r="BH42" s="114">
        <f t="shared" ca="1" si="6"/>
        <v>611859.19956552726</v>
      </c>
      <c r="BI42" s="114">
        <f t="shared" ca="1" si="6"/>
        <v>613115.24626853748</v>
      </c>
      <c r="BJ42" s="114">
        <f t="shared" ca="1" si="6"/>
        <v>614396.41390560777</v>
      </c>
      <c r="BK42" s="113">
        <f t="shared" ca="1" si="6"/>
        <v>25370.626047887323</v>
      </c>
      <c r="BL42" s="114">
        <f t="shared" ca="1" si="6"/>
        <v>25245.035295774647</v>
      </c>
      <c r="BM42" s="114">
        <f t="shared" ca="1" si="6"/>
        <v>70627.186178986711</v>
      </c>
      <c r="BN42" s="114">
        <f t="shared" ca="1" si="6"/>
        <v>127550.12134092102</v>
      </c>
      <c r="BO42" s="114">
        <f t="shared" ref="BO42:CN42" ca="1" si="7">BO12+BO18+BO24+BO30+BO36</f>
        <v>141856.25305067241</v>
      </c>
      <c r="BP42" s="114">
        <f t="shared" ca="1" si="7"/>
        <v>188735.68946490553</v>
      </c>
      <c r="BQ42" s="114">
        <f t="shared" ca="1" si="7"/>
        <v>177330.93219103955</v>
      </c>
      <c r="BR42" s="114">
        <f t="shared" ca="1" si="7"/>
        <v>222801.84917525103</v>
      </c>
      <c r="BS42" s="114">
        <f t="shared" ca="1" si="7"/>
        <v>214459.30929987913</v>
      </c>
      <c r="BT42" s="114">
        <f t="shared" ca="1" si="7"/>
        <v>241658.28636053327</v>
      </c>
      <c r="BU42" s="114">
        <f t="shared" ca="1" si="7"/>
        <v>240656.84443937262</v>
      </c>
      <c r="BV42" s="114">
        <f t="shared" ca="1" si="7"/>
        <v>248155.60066747901</v>
      </c>
      <c r="BW42" s="114">
        <f t="shared" ca="1" si="7"/>
        <v>215184.36354618438</v>
      </c>
      <c r="BX42" s="114">
        <f t="shared" ca="1" si="7"/>
        <v>210326.10371556185</v>
      </c>
      <c r="BY42" s="114">
        <f t="shared" ca="1" si="7"/>
        <v>193304.60481714361</v>
      </c>
      <c r="BZ42" s="114">
        <f t="shared" ca="1" si="7"/>
        <v>219355.86820256844</v>
      </c>
      <c r="CA42" s="114">
        <f t="shared" ca="1" si="7"/>
        <v>214109.90006709751</v>
      </c>
      <c r="CB42" s="114">
        <f t="shared" ca="1" si="7"/>
        <v>216377.1009876208</v>
      </c>
      <c r="CC42" s="114">
        <f t="shared" ca="1" si="7"/>
        <v>198306.07506286196</v>
      </c>
      <c r="CD42" s="114">
        <f t="shared" ca="1" si="7"/>
        <v>192868.35769269866</v>
      </c>
      <c r="CE42" s="114">
        <f t="shared" ca="1" si="7"/>
        <v>178837.13345053897</v>
      </c>
      <c r="CF42" s="114">
        <f t="shared" ca="1" si="7"/>
        <v>173480.5715358904</v>
      </c>
      <c r="CG42" s="114">
        <f t="shared" ca="1" si="7"/>
        <v>168047.21593541774</v>
      </c>
      <c r="CH42" s="114">
        <f t="shared" ca="1" si="7"/>
        <v>167721.53131130358</v>
      </c>
      <c r="CI42" s="114">
        <f t="shared" ca="1" si="7"/>
        <v>152511.81115404758</v>
      </c>
      <c r="CJ42" s="114">
        <f t="shared" ca="1" si="7"/>
        <v>146944.41915518802</v>
      </c>
      <c r="CK42" s="114">
        <f t="shared" ca="1" si="7"/>
        <v>131532.17983307244</v>
      </c>
      <c r="CL42" s="114">
        <f t="shared" ca="1" si="7"/>
        <v>126227.94759501237</v>
      </c>
      <c r="CM42" s="114">
        <f t="shared" ca="1" si="7"/>
        <v>120854.99350904644</v>
      </c>
      <c r="CN42" s="211">
        <f t="shared" ca="1" si="7"/>
        <v>115411.11097705949</v>
      </c>
    </row>
    <row r="44" spans="2:92" ht="21" thickBot="1">
      <c r="B44" s="122" t="s">
        <v>54</v>
      </c>
    </row>
    <row r="45" spans="2:92" ht="17.100000000000001" thickTop="1">
      <c r="B45" s="123" t="s">
        <v>39</v>
      </c>
      <c r="C45" s="311" t="s">
        <v>41</v>
      </c>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312"/>
      <c r="AF45" s="313"/>
      <c r="AG45" s="312" t="s">
        <v>42</v>
      </c>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1" t="s">
        <v>43</v>
      </c>
      <c r="BL45" s="312"/>
      <c r="BM45" s="312"/>
      <c r="BN45" s="312"/>
      <c r="BO45" s="312"/>
      <c r="BP45" s="312"/>
      <c r="BQ45" s="312"/>
      <c r="BR45" s="312"/>
      <c r="BS45" s="312"/>
      <c r="BT45" s="312"/>
      <c r="BU45" s="312"/>
      <c r="BV45" s="312"/>
      <c r="BW45" s="312"/>
      <c r="BX45" s="312"/>
      <c r="BY45" s="312"/>
      <c r="BZ45" s="312"/>
      <c r="CA45" s="312"/>
      <c r="CB45" s="312"/>
      <c r="CC45" s="312"/>
      <c r="CD45" s="312"/>
      <c r="CE45" s="312"/>
      <c r="CF45" s="312"/>
      <c r="CG45" s="312"/>
      <c r="CH45" s="312"/>
      <c r="CI45" s="312"/>
      <c r="CJ45" s="312"/>
      <c r="CK45" s="312"/>
      <c r="CL45" s="312"/>
      <c r="CM45" s="312"/>
      <c r="CN45" s="313"/>
    </row>
    <row r="46" spans="2:92">
      <c r="B46" s="96" t="s">
        <v>40</v>
      </c>
      <c r="C46" s="71"/>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72"/>
      <c r="AG46" s="71"/>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72"/>
      <c r="BK46" s="71"/>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72"/>
    </row>
    <row r="47" spans="2:92">
      <c r="B47" s="124" t="s">
        <v>44</v>
      </c>
      <c r="C47" s="125">
        <v>2021</v>
      </c>
      <c r="D47" s="13">
        <v>2022</v>
      </c>
      <c r="E47" s="13">
        <v>2023</v>
      </c>
      <c r="F47" s="13">
        <v>2024</v>
      </c>
      <c r="G47" s="13">
        <v>2025</v>
      </c>
      <c r="H47" s="13">
        <v>2026</v>
      </c>
      <c r="I47" s="13">
        <v>2027</v>
      </c>
      <c r="J47" s="13">
        <v>2028</v>
      </c>
      <c r="K47" s="13">
        <v>2029</v>
      </c>
      <c r="L47" s="13">
        <v>2030</v>
      </c>
      <c r="M47" s="13">
        <v>2031</v>
      </c>
      <c r="N47" s="13">
        <v>2032</v>
      </c>
      <c r="O47" s="13">
        <v>2033</v>
      </c>
      <c r="P47" s="13">
        <v>2034</v>
      </c>
      <c r="Q47" s="13">
        <v>2035</v>
      </c>
      <c r="R47" s="13">
        <v>2036</v>
      </c>
      <c r="S47" s="13">
        <v>2037</v>
      </c>
      <c r="T47" s="13">
        <v>2038</v>
      </c>
      <c r="U47" s="13">
        <v>2039</v>
      </c>
      <c r="V47" s="13">
        <v>2040</v>
      </c>
      <c r="W47" s="13">
        <v>2041</v>
      </c>
      <c r="X47" s="13">
        <v>2042</v>
      </c>
      <c r="Y47" s="13">
        <v>2043</v>
      </c>
      <c r="Z47" s="13">
        <v>2044</v>
      </c>
      <c r="AA47" s="13">
        <v>2045</v>
      </c>
      <c r="AB47" s="13">
        <v>2046</v>
      </c>
      <c r="AC47" s="13">
        <v>2047</v>
      </c>
      <c r="AD47" s="13">
        <v>2048</v>
      </c>
      <c r="AE47" s="13">
        <v>2049</v>
      </c>
      <c r="AF47" s="126">
        <v>2050</v>
      </c>
      <c r="AG47" s="13">
        <v>2021</v>
      </c>
      <c r="AH47" s="13">
        <v>2022</v>
      </c>
      <c r="AI47" s="13">
        <v>2023</v>
      </c>
      <c r="AJ47" s="13">
        <v>2024</v>
      </c>
      <c r="AK47" s="13">
        <v>2025</v>
      </c>
      <c r="AL47" s="13">
        <v>2026</v>
      </c>
      <c r="AM47" s="13">
        <v>2027</v>
      </c>
      <c r="AN47" s="13">
        <v>2028</v>
      </c>
      <c r="AO47" s="13">
        <v>2029</v>
      </c>
      <c r="AP47" s="13">
        <v>2030</v>
      </c>
      <c r="AQ47" s="13">
        <v>2031</v>
      </c>
      <c r="AR47" s="13">
        <v>2032</v>
      </c>
      <c r="AS47" s="13">
        <v>2033</v>
      </c>
      <c r="AT47" s="13">
        <v>2034</v>
      </c>
      <c r="AU47" s="13">
        <v>2035</v>
      </c>
      <c r="AV47" s="13">
        <v>2036</v>
      </c>
      <c r="AW47" s="13">
        <v>2037</v>
      </c>
      <c r="AX47" s="13">
        <v>2038</v>
      </c>
      <c r="AY47" s="13">
        <v>2039</v>
      </c>
      <c r="AZ47" s="13">
        <v>2040</v>
      </c>
      <c r="BA47" s="13">
        <v>2041</v>
      </c>
      <c r="BB47" s="13">
        <v>2042</v>
      </c>
      <c r="BC47" s="13">
        <v>2043</v>
      </c>
      <c r="BD47" s="13">
        <v>2044</v>
      </c>
      <c r="BE47" s="13">
        <v>2045</v>
      </c>
      <c r="BF47" s="13">
        <v>2046</v>
      </c>
      <c r="BG47" s="13">
        <v>2047</v>
      </c>
      <c r="BH47" s="13">
        <v>2048</v>
      </c>
      <c r="BI47" s="13">
        <v>2049</v>
      </c>
      <c r="BJ47" s="126">
        <v>2050</v>
      </c>
      <c r="BK47" s="125">
        <v>2021</v>
      </c>
      <c r="BL47" s="13">
        <v>2022</v>
      </c>
      <c r="BM47" s="13">
        <v>2023</v>
      </c>
      <c r="BN47" s="13">
        <v>2024</v>
      </c>
      <c r="BO47" s="13">
        <v>2025</v>
      </c>
      <c r="BP47" s="13">
        <v>2026</v>
      </c>
      <c r="BQ47" s="13">
        <v>2027</v>
      </c>
      <c r="BR47" s="13">
        <v>2028</v>
      </c>
      <c r="BS47" s="13">
        <v>2029</v>
      </c>
      <c r="BT47" s="13">
        <v>2030</v>
      </c>
      <c r="BU47" s="13">
        <v>2031</v>
      </c>
      <c r="BV47" s="13">
        <v>2032</v>
      </c>
      <c r="BW47" s="13">
        <v>2033</v>
      </c>
      <c r="BX47" s="13">
        <v>2034</v>
      </c>
      <c r="BY47" s="13">
        <v>2035</v>
      </c>
      <c r="BZ47" s="13">
        <v>2036</v>
      </c>
      <c r="CA47" s="13">
        <v>2037</v>
      </c>
      <c r="CB47" s="13">
        <v>2038</v>
      </c>
      <c r="CC47" s="13">
        <v>2039</v>
      </c>
      <c r="CD47" s="13">
        <v>2040</v>
      </c>
      <c r="CE47" s="13">
        <v>2041</v>
      </c>
      <c r="CF47" s="13">
        <v>2042</v>
      </c>
      <c r="CG47" s="13">
        <v>2043</v>
      </c>
      <c r="CH47" s="13">
        <v>2044</v>
      </c>
      <c r="CI47" s="13">
        <v>2045</v>
      </c>
      <c r="CJ47" s="13">
        <v>2046</v>
      </c>
      <c r="CK47" s="13">
        <v>2047</v>
      </c>
      <c r="CL47" s="13">
        <v>2048</v>
      </c>
      <c r="CM47" s="13">
        <v>2049</v>
      </c>
      <c r="CN47" s="126">
        <v>2050</v>
      </c>
    </row>
    <row r="48" spans="2:92">
      <c r="B48" s="123" t="s">
        <v>74</v>
      </c>
      <c r="C48" s="109"/>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20"/>
      <c r="AG48" s="109"/>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20"/>
      <c r="BK48" s="109"/>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20"/>
    </row>
    <row r="49" spans="2:92">
      <c r="B49" s="96" t="s">
        <v>46</v>
      </c>
      <c r="C49" s="109">
        <f>IF(Inputs!$B$27="Yes",Output_Detail!C132,0)*Inputs!$B$18</f>
        <v>0</v>
      </c>
      <c r="D49" s="110">
        <f>IF(Inputs!$B$27="Yes",Output_Detail!D132,0)*Inputs!$B$18</f>
        <v>0</v>
      </c>
      <c r="E49" s="110">
        <f>IF(Inputs!$B$27="Yes",Output_Detail!E132,0)*Inputs!$B$18</f>
        <v>0</v>
      </c>
      <c r="F49" s="110">
        <f ca="1">IF(Inputs!$B$27="Yes",Output_Detail!F132,0)*Inputs!$B$18</f>
        <v>204547429.42850801</v>
      </c>
      <c r="G49" s="110">
        <f ca="1">IF(Inputs!$B$27="Yes",Output_Detail!G132,0)*Inputs!$B$18</f>
        <v>413185807.44558632</v>
      </c>
      <c r="H49" s="110">
        <f ca="1">IF(Inputs!$B$27="Yes",Output_Detail!H132,0)*Inputs!$B$18</f>
        <v>625996953.0230062</v>
      </c>
      <c r="I49" s="110">
        <f ca="1">IF(Inputs!$B$27="Yes",Output_Detail!I132,0)*Inputs!$B$18</f>
        <v>781045073.37226927</v>
      </c>
      <c r="J49" s="110">
        <f ca="1">IF(Inputs!$B$27="Yes",Output_Detail!J132,0)*Inputs!$B$18</f>
        <v>939194156.12851763</v>
      </c>
      <c r="K49" s="110">
        <f ca="1">IF(Inputs!$B$27="Yes",Output_Detail!K132,0)*Inputs!$B$18</f>
        <v>1100506220.5398908</v>
      </c>
      <c r="L49" s="110">
        <f ca="1">IF(Inputs!$B$27="Yes",Output_Detail!L132,0)*Inputs!$B$18</f>
        <v>1380221340.229212</v>
      </c>
      <c r="M49" s="110">
        <f ca="1">IF(Inputs!$B$27="Yes",Output_Detail!M132,0)*Inputs!$B$18</f>
        <v>1665530762.3123198</v>
      </c>
      <c r="N49" s="110">
        <f ca="1">IF(Inputs!$B$27="Yes",Output_Detail!N132,0)*Inputs!$B$18</f>
        <v>1956546372.8370895</v>
      </c>
      <c r="O49" s="110">
        <f ca="1">IF(Inputs!$B$27="Yes",Output_Detail!O132,0)*Inputs!$B$18</f>
        <v>2131155739.1519513</v>
      </c>
      <c r="P49" s="110">
        <f ca="1">IF(Inputs!$B$27="Yes",Output_Detail!P132,0)*Inputs!$B$18</f>
        <v>2309257292.7931104</v>
      </c>
      <c r="Q49" s="110">
        <f ca="1">IF(Inputs!$B$27="Yes",Output_Detail!Q132,0)*Inputs!$B$18</f>
        <v>2490920877.5070925</v>
      </c>
      <c r="R49" s="110">
        <f ca="1">IF(Inputs!$B$27="Yes",Output_Detail!R132,0)*Inputs!$B$18</f>
        <v>2815190376.2215509</v>
      </c>
      <c r="S49" s="110">
        <f ca="1">IF(Inputs!$B$27="Yes",Output_Detail!S132,0)*Inputs!$B$18</f>
        <v>3145945264.9102983</v>
      </c>
      <c r="T49" s="110">
        <f ca="1">IF(Inputs!$B$27="Yes",Output_Detail!T132,0)*Inputs!$B$18</f>
        <v>3483315251.3728209</v>
      </c>
      <c r="U49" s="110">
        <f ca="1">IF(Inputs!$B$27="Yes",Output_Detail!U132,0)*Inputs!$B$18</f>
        <v>3764508315.5180984</v>
      </c>
      <c r="V49" s="110">
        <f ca="1">IF(Inputs!$B$27="Yes",Output_Detail!V132,0)*Inputs!$B$18</f>
        <v>4051325240.9462814</v>
      </c>
      <c r="W49" s="110">
        <f ca="1">IF(Inputs!$B$27="Yes",Output_Detail!W132,0)*Inputs!$B$18</f>
        <v>4343878504.883028</v>
      </c>
      <c r="X49" s="110">
        <f ca="1">IF(Inputs!$B$27="Yes",Output_Detail!X132,0)*Inputs!$B$18</f>
        <v>4642282834.0985098</v>
      </c>
      <c r="Y49" s="110">
        <f ca="1">IF(Inputs!$B$27="Yes",Output_Detail!Y132,0)*Inputs!$B$18</f>
        <v>4946655249.8983011</v>
      </c>
      <c r="Z49" s="110">
        <f ca="1">IF(Inputs!$B$27="Yes",Output_Detail!Z132,0)*Inputs!$B$18</f>
        <v>5257115114.0140877</v>
      </c>
      <c r="AA49" s="110">
        <f ca="1">IF(Inputs!$B$27="Yes",Output_Detail!AA132,0)*Inputs!$B$18</f>
        <v>5511779044.5090656</v>
      </c>
      <c r="AB49" s="110">
        <f ca="1">IF(Inputs!$B$27="Yes",Output_Detail!AB132,0)*Inputs!$B$18</f>
        <v>5771536253.6139431</v>
      </c>
      <c r="AC49" s="110">
        <f ca="1">IF(Inputs!$B$27="Yes",Output_Detail!AC132,0)*Inputs!$B$18</f>
        <v>6036488606.900918</v>
      </c>
      <c r="AD49" s="110">
        <f ca="1">IF(Inputs!$B$27="Yes",Output_Detail!AD132,0)*Inputs!$B$18</f>
        <v>6306740007.2536325</v>
      </c>
      <c r="AE49" s="110">
        <f ca="1">IF(Inputs!$B$27="Yes",Output_Detail!AE132,0)*Inputs!$B$18</f>
        <v>6582396435.6134014</v>
      </c>
      <c r="AF49" s="120">
        <f ca="1">IF(Inputs!$B$27="Yes",Output_Detail!AF132,0)*Inputs!$B$18</f>
        <v>6863565992.5403652</v>
      </c>
      <c r="AG49" s="109">
        <f>IF(Inputs!$B$27="Yes",Output_Detail!AG132,0)*Inputs!$B$19</f>
        <v>0</v>
      </c>
      <c r="AH49" s="110">
        <f>IF(Inputs!$B$27="Yes",Output_Detail!AH132,0)*Inputs!$B$19</f>
        <v>0</v>
      </c>
      <c r="AI49" s="110">
        <f>IF(Inputs!$B$27="Yes",Output_Detail!AI132,0)*Inputs!$B$19</f>
        <v>0</v>
      </c>
      <c r="AJ49" s="110">
        <f ca="1">IF(Inputs!$B$27="Yes",Output_Detail!AJ132,0)*Inputs!$B$19</f>
        <v>106102.06862991047</v>
      </c>
      <c r="AK49" s="110">
        <f ca="1">IF(Inputs!$B$27="Yes",Output_Detail!AK132,0)*Inputs!$B$19</f>
        <v>214326.17863241912</v>
      </c>
      <c r="AL49" s="110">
        <f ca="1">IF(Inputs!$B$27="Yes",Output_Detail!AL132,0)*Inputs!$B$19</f>
        <v>324714.77083497797</v>
      </c>
      <c r="AM49" s="110">
        <f ca="1">IF(Inputs!$B$27="Yes",Output_Detail!AM132,0)*Inputs!$B$19</f>
        <v>405140.7451539851</v>
      </c>
      <c r="AN49" s="110">
        <f ca="1">IF(Inputs!$B$27="Yes",Output_Detail!AN132,0)*Inputs!$B$19</f>
        <v>487175.23895937239</v>
      </c>
      <c r="AO49" s="110">
        <f ca="1">IF(Inputs!$B$27="Yes",Output_Detail!AO132,0)*Inputs!$B$19</f>
        <v>570850.42264086741</v>
      </c>
      <c r="AP49" s="110">
        <f ca="1">IF(Inputs!$B$27="Yes",Output_Detail!AP132,0)*Inputs!$B$19</f>
        <v>715943.19114457979</v>
      </c>
      <c r="AQ49" s="110">
        <f ca="1">IF(Inputs!$B$27="Yes",Output_Detail!AQ132,0)*Inputs!$B$19</f>
        <v>863937.81501836656</v>
      </c>
      <c r="AR49" s="110">
        <f ca="1">IF(Inputs!$B$27="Yes",Output_Detail!AR132,0)*Inputs!$B$19</f>
        <v>1014892.331369629</v>
      </c>
      <c r="AS49" s="110">
        <f ca="1">IF(Inputs!$B$27="Yes",Output_Detail!AS132,0)*Inputs!$B$19</f>
        <v>1105465.0411803864</v>
      </c>
      <c r="AT49" s="110">
        <f ca="1">IF(Inputs!$B$27="Yes",Output_Detail!AT132,0)*Inputs!$B$19</f>
        <v>1197849.2051873589</v>
      </c>
      <c r="AU49" s="110">
        <f ca="1">IF(Inputs!$B$27="Yes",Output_Detail!AU132,0)*Inputs!$B$19</f>
        <v>1292081.0524744708</v>
      </c>
      <c r="AV49" s="110">
        <f ca="1">IF(Inputs!$B$27="Yes",Output_Detail!AV132,0)*Inputs!$B$19</f>
        <v>1460284.8998819659</v>
      </c>
      <c r="AW49" s="110">
        <f ca="1">IF(Inputs!$B$27="Yes",Output_Detail!AW132,0)*Inputs!$B$19</f>
        <v>1631852.8242376107</v>
      </c>
      <c r="AX49" s="110">
        <f ca="1">IF(Inputs!$B$27="Yes",Output_Detail!AX132,0)*Inputs!$B$19</f>
        <v>1806852.1070803683</v>
      </c>
      <c r="AY49" s="110">
        <f ca="1">IF(Inputs!$B$27="Yes",Output_Detail!AY132,0)*Inputs!$B$19</f>
        <v>1952711.509340052</v>
      </c>
      <c r="AZ49" s="110">
        <f ca="1">IF(Inputs!$B$27="Yes",Output_Detail!AZ132,0)*Inputs!$B$19</f>
        <v>2101488.0996449292</v>
      </c>
      <c r="BA49" s="110">
        <f ca="1">IF(Inputs!$B$27="Yes",Output_Detail!BA132,0)*Inputs!$B$19</f>
        <v>2253240.2217559041</v>
      </c>
      <c r="BB49" s="110">
        <f ca="1">IF(Inputs!$B$27="Yes",Output_Detail!BB132,0)*Inputs!$B$19</f>
        <v>2408027.3863090985</v>
      </c>
      <c r="BC49" s="110">
        <f ca="1">IF(Inputs!$B$27="Yes",Output_Detail!BC132,0)*Inputs!$B$19</f>
        <v>2565910.2941533569</v>
      </c>
      <c r="BD49" s="110">
        <f ca="1">IF(Inputs!$B$27="Yes",Output_Detail!BD132,0)*Inputs!$B$19</f>
        <v>2726950.8601545002</v>
      </c>
      <c r="BE49" s="110">
        <f ca="1">IF(Inputs!$B$27="Yes",Output_Detail!BE132,0)*Inputs!$B$19</f>
        <v>2859049.1705876063</v>
      </c>
      <c r="BF49" s="110">
        <f ca="1">IF(Inputs!$B$27="Yes",Output_Detail!BF132,0)*Inputs!$B$19</f>
        <v>2993789.4472293742</v>
      </c>
      <c r="BG49" s="110">
        <f ca="1">IF(Inputs!$B$27="Yes",Output_Detail!BG132,0)*Inputs!$B$19</f>
        <v>3131224.5294039771</v>
      </c>
      <c r="BH49" s="110">
        <f ca="1">IF(Inputs!$B$27="Yes",Output_Detail!BH132,0)*Inputs!$B$19</f>
        <v>3271408.3132220721</v>
      </c>
      <c r="BI49" s="110">
        <f ca="1">IF(Inputs!$B$27="Yes",Output_Detail!BI132,0)*Inputs!$B$19</f>
        <v>3414395.7727165292</v>
      </c>
      <c r="BJ49" s="120">
        <f ca="1">IF(Inputs!$B$27="Yes",Output_Detail!BJ132,0)*Inputs!$B$19</f>
        <v>3560242.9814008754</v>
      </c>
      <c r="BK49" s="109">
        <f>(C49*Conversions!G$14+AG49*Conversions!G$15)/Conversions!$B$9</f>
        <v>0</v>
      </c>
      <c r="BL49" s="110">
        <f>(D49*Conversions!H$14+AH49*Conversions!H$15)/Conversions!$B$9</f>
        <v>0</v>
      </c>
      <c r="BM49" s="110">
        <f>(E49*Conversions!I$14+AI49*Conversions!I$15)/Conversions!$B$9</f>
        <v>0</v>
      </c>
      <c r="BN49" s="110">
        <f ca="1">(F49*Conversions!J$14+AJ49*Conversions!J$15)/Conversions!$B$9</f>
        <v>127466.14431972163</v>
      </c>
      <c r="BO49" s="110">
        <f ca="1">(G49*Conversions!K$14+AK49*Conversions!K$15)/Conversions!$B$9</f>
        <v>255706.65840934616</v>
      </c>
      <c r="BP49" s="110">
        <f ca="1">(H49*Conversions!L$14+AL49*Conversions!L$15)/Conversions!$B$9</f>
        <v>384719.1043951743</v>
      </c>
      <c r="BQ49" s="110">
        <f ca="1">(I49*Conversions!M$14+AM49*Conversions!M$15)/Conversions!$B$9</f>
        <v>476651.87297324312</v>
      </c>
      <c r="BR49" s="110">
        <f ca="1">(J49*Conversions!N$14+AN49*Conversions!N$15)/Conversions!$B$9</f>
        <v>569131.65515479248</v>
      </c>
      <c r="BS49" s="110">
        <f ca="1">(K49*Conversions!O$14+AO49*Conversions!O$15)/Conversions!$B$9</f>
        <v>653646.25565581839</v>
      </c>
      <c r="BT49" s="110">
        <f ca="1">(L49*Conversions!P$14+AP49*Conversions!P$15)/Conversions!$B$9</f>
        <v>803181.66437289293</v>
      </c>
      <c r="BU49" s="110">
        <f ca="1">(M49*Conversions!Q$14+AQ49*Conversions!Q$15)/Conversions!$B$9</f>
        <v>949176.31207519874</v>
      </c>
      <c r="BV49" s="110">
        <f ca="1">(N49*Conversions!R$14+AR49*Conversions!R$15)/Conversions!$B$9</f>
        <v>1091490.7485434378</v>
      </c>
      <c r="BW49" s="110">
        <f ca="1">(O49*Conversions!S$14+AS49*Conversions!S$15)/Conversions!$B$9</f>
        <v>1163265.4803028754</v>
      </c>
      <c r="BX49" s="110">
        <f ca="1">(P49*Conversions!T$14+AT49*Conversions!T$15)/Conversions!$B$9</f>
        <v>1220799.8548276892</v>
      </c>
      <c r="BY49" s="110">
        <f ca="1">(Q49*Conversions!U$14+AU49*Conversions!U$15)/Conversions!$B$9</f>
        <v>1274035.4341844362</v>
      </c>
      <c r="BZ49" s="110">
        <f ca="1">(R49*Conversions!V$14+AV49*Conversions!V$15)/Conversions!$B$9</f>
        <v>1391516.3989351778</v>
      </c>
      <c r="CA49" s="110">
        <f ca="1">(S49*Conversions!W$14+AW49*Conversions!W$15)/Conversions!$B$9</f>
        <v>1500947.6691327544</v>
      </c>
      <c r="CB49" s="110">
        <f ca="1">(T49*Conversions!X$14+AX49*Conversions!X$15)/Conversions!$B$9</f>
        <v>1602054.5830088637</v>
      </c>
      <c r="CC49" s="110">
        <f ca="1">(U49*Conversions!Y$14+AY49*Conversions!Y$15)/Conversions!$B$9</f>
        <v>1666695.6441185041</v>
      </c>
      <c r="CD49" s="110">
        <f ca="1">(V49*Conversions!Z$14+AZ49*Conversions!Z$15)/Conversions!$B$9</f>
        <v>1724066.4377863074</v>
      </c>
      <c r="CE49" s="110">
        <f ca="1">(W49*Conversions!AA$14+BA49*Conversions!AA$15)/Conversions!$B$9</f>
        <v>1773922.9905932897</v>
      </c>
      <c r="CF49" s="110">
        <f ca="1">(X49*Conversions!AB$14+BB49*Conversions!AB$15)/Conversions!$B$9</f>
        <v>1816014.4782906845</v>
      </c>
      <c r="CG49" s="110">
        <f ca="1">(Y49*Conversions!AC$14+BC49*Conversions!AC$15)/Conversions!$B$9</f>
        <v>1850083.0493561188</v>
      </c>
      <c r="CH49" s="110">
        <f ca="1">(Z49*Conversions!AD$14+BD49*Conversions!AD$15)/Conversions!$B$9</f>
        <v>1875863.6442323686</v>
      </c>
      <c r="CI49" s="110">
        <f ca="1">(AA49*Conversions!AE$14+BE49*Conversions!AE$15)/Conversions!$B$9</f>
        <v>1872024.345738797</v>
      </c>
      <c r="CJ49" s="110">
        <f ca="1">(AB49*Conversions!AF$14+BF49*Conversions!AF$15)/Conversions!$B$9</f>
        <v>1861075.5826622571</v>
      </c>
      <c r="CK49" s="110">
        <f ca="1">(AC49*Conversions!AG$14+BG49*Conversions!AG$15)/Conversions!$B$9</f>
        <v>1842785.8970364113</v>
      </c>
      <c r="CL49" s="110">
        <f ca="1">(AD49*Conversions!AH$14+BH49*Conversions!AH$15)/Conversions!$B$9</f>
        <v>1816917.4163621014</v>
      </c>
      <c r="CM49" s="110">
        <f ca="1">(AE49*Conversions!AI$14+BI49*Conversions!AI$15)/Conversions!$B$9</f>
        <v>1783225.689609223</v>
      </c>
      <c r="CN49" s="120">
        <f ca="1">(AF49*Conversions!AJ$14+BJ49*Conversions!AJ$15)/Conversions!$B$9</f>
        <v>1741459.519224487</v>
      </c>
    </row>
    <row r="50" spans="2:92">
      <c r="B50" s="96" t="s">
        <v>47</v>
      </c>
      <c r="C50" s="109">
        <f>IF(Inputs!$B$27="Yes",Output_Detail!C133,0)*Inputs!$B$18</f>
        <v>0</v>
      </c>
      <c r="D50" s="110">
        <f>IF(Inputs!$B$27="Yes",Output_Detail!D133,0)*Inputs!$B$18</f>
        <v>0</v>
      </c>
      <c r="E50" s="110">
        <f>IF(Inputs!$B$27="Yes",Output_Detail!E133,0)*Inputs!$B$18</f>
        <v>0</v>
      </c>
      <c r="F50" s="110">
        <f ca="1">IF(Inputs!$B$27="Yes",Output_Detail!F133,0)*Inputs!$B$18</f>
        <v>163637943.54280642</v>
      </c>
      <c r="G50" s="110">
        <f ca="1">IF(Inputs!$B$27="Yes",Output_Detail!G133,0)*Inputs!$B$18</f>
        <v>330548645.95646906</v>
      </c>
      <c r="H50" s="110">
        <f ca="1">IF(Inputs!$B$27="Yes",Output_Detail!H133,0)*Inputs!$B$18</f>
        <v>500797562.418405</v>
      </c>
      <c r="I50" s="110">
        <f ca="1">IF(Inputs!$B$27="Yes",Output_Detail!I133,0)*Inputs!$B$18</f>
        <v>624836058.69781542</v>
      </c>
      <c r="J50" s="110">
        <f ca="1">IF(Inputs!$B$27="Yes",Output_Detail!J133,0)*Inputs!$B$18</f>
        <v>751355324.90281415</v>
      </c>
      <c r="K50" s="110">
        <f ca="1">IF(Inputs!$B$27="Yes",Output_Detail!K133,0)*Inputs!$B$18</f>
        <v>880404976.43191266</v>
      </c>
      <c r="L50" s="110">
        <f ca="1">IF(Inputs!$B$27="Yes",Output_Detail!L133,0)*Inputs!$B$18</f>
        <v>1104177072.1833696</v>
      </c>
      <c r="M50" s="110">
        <f ca="1">IF(Inputs!$B$27="Yes",Output_Detail!M133,0)*Inputs!$B$18</f>
        <v>1332424609.8498559</v>
      </c>
      <c r="N50" s="110">
        <f ca="1">IF(Inputs!$B$27="Yes",Output_Detail!N133,0)*Inputs!$B$18</f>
        <v>1565237098.2696717</v>
      </c>
      <c r="O50" s="110">
        <f ca="1">IF(Inputs!$B$27="Yes",Output_Detail!O133,0)*Inputs!$B$18</f>
        <v>1704924591.3215611</v>
      </c>
      <c r="P50" s="110">
        <f ca="1">IF(Inputs!$B$27="Yes",Output_Detail!P133,0)*Inputs!$B$18</f>
        <v>1847405834.2344885</v>
      </c>
      <c r="Q50" s="110">
        <f ca="1">IF(Inputs!$B$27="Yes",Output_Detail!Q133,0)*Inputs!$B$18</f>
        <v>1992736702.0056741</v>
      </c>
      <c r="R50" s="110">
        <f ca="1">IF(Inputs!$B$27="Yes",Output_Detail!R133,0)*Inputs!$B$18</f>
        <v>2252152300.977241</v>
      </c>
      <c r="S50" s="110">
        <f ca="1">IF(Inputs!$B$27="Yes",Output_Detail!S133,0)*Inputs!$B$18</f>
        <v>2516756211.9282389</v>
      </c>
      <c r="T50" s="110">
        <f ca="1">IF(Inputs!$B$27="Yes",Output_Detail!T133,0)*Inputs!$B$18</f>
        <v>2786652201.0982571</v>
      </c>
      <c r="U50" s="110">
        <f ca="1">IF(Inputs!$B$27="Yes",Output_Detail!U133,0)*Inputs!$B$18</f>
        <v>3011606652.4144788</v>
      </c>
      <c r="V50" s="110">
        <f ca="1">IF(Inputs!$B$27="Yes",Output_Detail!V133,0)*Inputs!$B$18</f>
        <v>3241060192.7570252</v>
      </c>
      <c r="W50" s="110">
        <f ca="1">IF(Inputs!$B$27="Yes",Output_Detail!W133,0)*Inputs!$B$18</f>
        <v>3475102803.9064226</v>
      </c>
      <c r="X50" s="110">
        <f ca="1">IF(Inputs!$B$27="Yes",Output_Detail!X133,0)*Inputs!$B$18</f>
        <v>3713826267.2788081</v>
      </c>
      <c r="Y50" s="110">
        <f ca="1">IF(Inputs!$B$27="Yes",Output_Detail!Y133,0)*Inputs!$B$18</f>
        <v>3957324199.9186411</v>
      </c>
      <c r="Z50" s="110">
        <f ca="1">IF(Inputs!$B$27="Yes",Output_Detail!Z133,0)*Inputs!$B$18</f>
        <v>4205692091.2112703</v>
      </c>
      <c r="AA50" s="110">
        <f ca="1">IF(Inputs!$B$27="Yes",Output_Detail!AA133,0)*Inputs!$B$18</f>
        <v>4409423235.6072531</v>
      </c>
      <c r="AB50" s="110">
        <f ca="1">IF(Inputs!$B$27="Yes",Output_Detail!AB133,0)*Inputs!$B$18</f>
        <v>4617229002.8911543</v>
      </c>
      <c r="AC50" s="110">
        <f ca="1">IF(Inputs!$B$27="Yes",Output_Detail!AC133,0)*Inputs!$B$18</f>
        <v>4829190885.5207348</v>
      </c>
      <c r="AD50" s="110">
        <f ca="1">IF(Inputs!$B$27="Yes",Output_Detail!AD133,0)*Inputs!$B$18</f>
        <v>5045392005.802906</v>
      </c>
      <c r="AE50" s="110">
        <f ca="1">IF(Inputs!$B$27="Yes",Output_Detail!AE133,0)*Inputs!$B$18</f>
        <v>5265917148.4907217</v>
      </c>
      <c r="AF50" s="120">
        <f ca="1">IF(Inputs!$B$27="Yes",Output_Detail!AF133,0)*Inputs!$B$18</f>
        <v>5490852794.0322924</v>
      </c>
      <c r="AG50" s="109">
        <f>IF(Inputs!$B$27="Yes",Output_Detail!AG133,0)*Inputs!$B$19</f>
        <v>0</v>
      </c>
      <c r="AH50" s="110">
        <f>IF(Inputs!$B$27="Yes",Output_Detail!AH133,0)*Inputs!$B$19</f>
        <v>0</v>
      </c>
      <c r="AI50" s="110">
        <f>IF(Inputs!$B$27="Yes",Output_Detail!AI133,0)*Inputs!$B$19</f>
        <v>0</v>
      </c>
      <c r="AJ50" s="110">
        <f ca="1">IF(Inputs!$B$27="Yes",Output_Detail!AJ133,0)*Inputs!$B$19</f>
        <v>84881.654903928385</v>
      </c>
      <c r="AK50" s="110">
        <f ca="1">IF(Inputs!$B$27="Yes",Output_Detail!AK133,0)*Inputs!$B$19</f>
        <v>171460.94290593531</v>
      </c>
      <c r="AL50" s="110">
        <f ca="1">IF(Inputs!$B$27="Yes",Output_Detail!AL133,0)*Inputs!$B$19</f>
        <v>259771.81666798238</v>
      </c>
      <c r="AM50" s="110">
        <f ca="1">IF(Inputs!$B$27="Yes",Output_Detail!AM133,0)*Inputs!$B$19</f>
        <v>324112.59612318809</v>
      </c>
      <c r="AN50" s="110">
        <f ca="1">IF(Inputs!$B$27="Yes",Output_Detail!AN133,0)*Inputs!$B$19</f>
        <v>389740.19116749795</v>
      </c>
      <c r="AO50" s="110">
        <f ca="1">IF(Inputs!$B$27="Yes",Output_Detail!AO133,0)*Inputs!$B$19</f>
        <v>456680.33811269398</v>
      </c>
      <c r="AP50" s="110">
        <f ca="1">IF(Inputs!$B$27="Yes",Output_Detail!AP133,0)*Inputs!$B$19</f>
        <v>572754.55291566381</v>
      </c>
      <c r="AQ50" s="110">
        <f ca="1">IF(Inputs!$B$27="Yes",Output_Detail!AQ133,0)*Inputs!$B$19</f>
        <v>691150.25201469334</v>
      </c>
      <c r="AR50" s="110">
        <f ca="1">IF(Inputs!$B$27="Yes",Output_Detail!AR133,0)*Inputs!$B$19</f>
        <v>811913.86509570328</v>
      </c>
      <c r="AS50" s="110">
        <f ca="1">IF(Inputs!$B$27="Yes",Output_Detail!AS133,0)*Inputs!$B$19</f>
        <v>884372.03294430918</v>
      </c>
      <c r="AT50" s="110">
        <f ca="1">IF(Inputs!$B$27="Yes",Output_Detail!AT133,0)*Inputs!$B$19</f>
        <v>958279.36414988711</v>
      </c>
      <c r="AU50" s="110">
        <f ca="1">IF(Inputs!$B$27="Yes",Output_Detail!AU133,0)*Inputs!$B$19</f>
        <v>1033664.8419795767</v>
      </c>
      <c r="AV50" s="110">
        <f ca="1">IF(Inputs!$B$27="Yes",Output_Detail!AV133,0)*Inputs!$B$19</f>
        <v>1168227.9199055729</v>
      </c>
      <c r="AW50" s="110">
        <f ca="1">IF(Inputs!$B$27="Yes",Output_Detail!AW133,0)*Inputs!$B$19</f>
        <v>1305482.2593900887</v>
      </c>
      <c r="AX50" s="110">
        <f ca="1">IF(Inputs!$B$27="Yes",Output_Detail!AX133,0)*Inputs!$B$19</f>
        <v>1445481.6856642948</v>
      </c>
      <c r="AY50" s="110">
        <f ca="1">IF(Inputs!$B$27="Yes",Output_Detail!AY133,0)*Inputs!$B$19</f>
        <v>1562169.2074720417</v>
      </c>
      <c r="AZ50" s="110">
        <f ca="1">IF(Inputs!$B$27="Yes",Output_Detail!AZ133,0)*Inputs!$B$19</f>
        <v>1681190.4797159433</v>
      </c>
      <c r="BA50" s="110">
        <f ca="1">IF(Inputs!$B$27="Yes",Output_Detail!BA133,0)*Inputs!$B$19</f>
        <v>1802592.1774047234</v>
      </c>
      <c r="BB50" s="110">
        <f ca="1">IF(Inputs!$B$27="Yes",Output_Detail!BB133,0)*Inputs!$B$19</f>
        <v>1926421.9090472788</v>
      </c>
      <c r="BC50" s="110">
        <f ca="1">IF(Inputs!$B$27="Yes",Output_Detail!BC133,0)*Inputs!$B$19</f>
        <v>2052728.2353226857</v>
      </c>
      <c r="BD50" s="110">
        <f ca="1">IF(Inputs!$B$27="Yes",Output_Detail!BD133,0)*Inputs!$B$19</f>
        <v>2181560.6881236001</v>
      </c>
      <c r="BE50" s="110">
        <f ca="1">IF(Inputs!$B$27="Yes",Output_Detail!BE133,0)*Inputs!$B$19</f>
        <v>2287239.3364700852</v>
      </c>
      <c r="BF50" s="110">
        <f ca="1">IF(Inputs!$B$27="Yes",Output_Detail!BF133,0)*Inputs!$B$19</f>
        <v>2395031.5577834994</v>
      </c>
      <c r="BG50" s="110">
        <f ca="1">IF(Inputs!$B$27="Yes",Output_Detail!BG133,0)*Inputs!$B$19</f>
        <v>2504979.6235231818</v>
      </c>
      <c r="BH50" s="110">
        <f ca="1">IF(Inputs!$B$27="Yes",Output_Detail!BH133,0)*Inputs!$B$19</f>
        <v>2617126.6505776579</v>
      </c>
      <c r="BI50" s="110">
        <f ca="1">IF(Inputs!$B$27="Yes",Output_Detail!BI133,0)*Inputs!$B$19</f>
        <v>2731516.6181732235</v>
      </c>
      <c r="BJ50" s="120">
        <f ca="1">IF(Inputs!$B$27="Yes",Output_Detail!BJ133,0)*Inputs!$B$19</f>
        <v>2848194.3851207006</v>
      </c>
      <c r="BK50" s="109">
        <f>(C50*Conversions!G$14+AG50*Conversions!G$15)/Conversions!$B$9</f>
        <v>0</v>
      </c>
      <c r="BL50" s="110">
        <f>(D50*Conversions!H$14+AH50*Conversions!H$15)/Conversions!$B$9</f>
        <v>0</v>
      </c>
      <c r="BM50" s="110">
        <f>(E50*Conversions!I$14+AI50*Conversions!I$15)/Conversions!$B$9</f>
        <v>0</v>
      </c>
      <c r="BN50" s="110">
        <f ca="1">(F50*Conversions!J$14+AJ50*Conversions!J$15)/Conversions!$B$9</f>
        <v>101972.9154557773</v>
      </c>
      <c r="BO50" s="110">
        <f ca="1">(G50*Conversions!K$14+AK50*Conversions!K$15)/Conversions!$B$9</f>
        <v>204565.32672747693</v>
      </c>
      <c r="BP50" s="110">
        <f ca="1">(H50*Conversions!L$14+AL50*Conversions!L$15)/Conversions!$B$9</f>
        <v>307775.28351613949</v>
      </c>
      <c r="BQ50" s="110">
        <f ca="1">(I50*Conversions!M$14+AM50*Conversions!M$15)/Conversions!$B$9</f>
        <v>381321.49837859452</v>
      </c>
      <c r="BR50" s="110">
        <f ca="1">(J50*Conversions!N$14+AN50*Conversions!N$15)/Conversions!$B$9</f>
        <v>455305.32412383403</v>
      </c>
      <c r="BS50" s="110">
        <f ca="1">(K50*Conversions!O$14+AO50*Conversions!O$15)/Conversions!$B$9</f>
        <v>522917.00452465471</v>
      </c>
      <c r="BT50" s="110">
        <f ca="1">(L50*Conversions!P$14+AP50*Conversions!P$15)/Conversions!$B$9</f>
        <v>642545.33149831439</v>
      </c>
      <c r="BU50" s="110">
        <f ca="1">(M50*Conversions!Q$14+AQ50*Conversions!Q$15)/Conversions!$B$9</f>
        <v>759341.04966015916</v>
      </c>
      <c r="BV50" s="110">
        <f ca="1">(N50*Conversions!R$14+AR50*Conversions!R$15)/Conversions!$B$9</f>
        <v>873192.59883475013</v>
      </c>
      <c r="BW50" s="110">
        <f ca="1">(O50*Conversions!S$14+AS50*Conversions!S$15)/Conversions!$B$9</f>
        <v>930612.38424230029</v>
      </c>
      <c r="BX50" s="110">
        <f ca="1">(P50*Conversions!T$14+AT50*Conversions!T$15)/Conversions!$B$9</f>
        <v>976639.88386215142</v>
      </c>
      <c r="BY50" s="110">
        <f ca="1">(Q50*Conversions!U$14+AU50*Conversions!U$15)/Conversions!$B$9</f>
        <v>1019228.3473475492</v>
      </c>
      <c r="BZ50" s="110">
        <f ca="1">(R50*Conversions!V$14+AV50*Conversions!V$15)/Conversions!$B$9</f>
        <v>1113213.1191481424</v>
      </c>
      <c r="CA50" s="110">
        <f ca="1">(S50*Conversions!W$14+AW50*Conversions!W$15)/Conversions!$B$9</f>
        <v>1200758.1353062035</v>
      </c>
      <c r="CB50" s="110">
        <f ca="1">(T50*Conversions!X$14+AX50*Conversions!X$15)/Conversions!$B$9</f>
        <v>1281643.6664070911</v>
      </c>
      <c r="CC50" s="110">
        <f ca="1">(U50*Conversions!Y$14+AY50*Conversions!Y$15)/Conversions!$B$9</f>
        <v>1333356.5152948033</v>
      </c>
      <c r="CD50" s="110">
        <f ca="1">(V50*Conversions!Z$14+AZ50*Conversions!Z$15)/Conversions!$B$9</f>
        <v>1379253.1502290459</v>
      </c>
      <c r="CE50" s="110">
        <f ca="1">(W50*Conversions!AA$14+BA50*Conversions!AA$15)/Conversions!$B$9</f>
        <v>1419138.3924746315</v>
      </c>
      <c r="CF50" s="110">
        <f ca="1">(X50*Conversions!AB$14+BB50*Conversions!AB$15)/Conversions!$B$9</f>
        <v>1452811.5826325477</v>
      </c>
      <c r="CG50" s="110">
        <f ca="1">(Y50*Conversions!AC$14+BC50*Conversions!AC$15)/Conversions!$B$9</f>
        <v>1480066.4394848952</v>
      </c>
      <c r="CH50" s="110">
        <f ca="1">(Z50*Conversions!AD$14+BD50*Conversions!AD$15)/Conversions!$B$9</f>
        <v>1500690.9153858949</v>
      </c>
      <c r="CI50" s="110">
        <f ca="1">(AA50*Conversions!AE$14+BE50*Conversions!AE$15)/Conversions!$B$9</f>
        <v>1497619.4765910381</v>
      </c>
      <c r="CJ50" s="110">
        <f ca="1">(AB50*Conversions!AF$14+BF50*Conversions!AF$15)/Conversions!$B$9</f>
        <v>1488860.4661298057</v>
      </c>
      <c r="CK50" s="110">
        <f ca="1">(AC50*Conversions!AG$14+BG50*Conversions!AG$15)/Conversions!$B$9</f>
        <v>1474228.7176291291</v>
      </c>
      <c r="CL50" s="110">
        <f ca="1">(AD50*Conversions!AH$14+BH50*Conversions!AH$15)/Conversions!$B$9</f>
        <v>1453533.9330896812</v>
      </c>
      <c r="CM50" s="110">
        <f ca="1">(AE50*Conversions!AI$14+BI50*Conversions!AI$15)/Conversions!$B$9</f>
        <v>1426580.5516873787</v>
      </c>
      <c r="CN50" s="120">
        <f ca="1">(AF50*Conversions!AJ$14+BJ50*Conversions!AJ$15)/Conversions!$B$9</f>
        <v>1393167.6153795896</v>
      </c>
    </row>
    <row r="51" spans="2:92">
      <c r="B51" s="96" t="s">
        <v>48</v>
      </c>
      <c r="C51" s="109">
        <f>IF(Inputs!$B$27="Yes",Output_Detail!C134,0)*Inputs!$B$18</f>
        <v>0</v>
      </c>
      <c r="D51" s="110">
        <f>IF(Inputs!$B$27="Yes",Output_Detail!D134,0)*Inputs!$B$18</f>
        <v>0</v>
      </c>
      <c r="E51" s="110">
        <f>IF(Inputs!$B$27="Yes",Output_Detail!E134,0)*Inputs!$B$18</f>
        <v>0</v>
      </c>
      <c r="F51" s="110">
        <f ca="1">IF(Inputs!$B$27="Yes",Output_Detail!F134,0)*Inputs!$B$18</f>
        <v>163637943.54280642</v>
      </c>
      <c r="G51" s="110">
        <f ca="1">IF(Inputs!$B$27="Yes",Output_Detail!G134,0)*Inputs!$B$18</f>
        <v>330548645.95646906</v>
      </c>
      <c r="H51" s="110">
        <f ca="1">IF(Inputs!$B$27="Yes",Output_Detail!H134,0)*Inputs!$B$18</f>
        <v>500797562.418405</v>
      </c>
      <c r="I51" s="110">
        <f ca="1">IF(Inputs!$B$27="Yes",Output_Detail!I134,0)*Inputs!$B$18</f>
        <v>624836058.69781542</v>
      </c>
      <c r="J51" s="110">
        <f ca="1">IF(Inputs!$B$27="Yes",Output_Detail!J134,0)*Inputs!$B$18</f>
        <v>751355324.90281415</v>
      </c>
      <c r="K51" s="110">
        <f ca="1">IF(Inputs!$B$27="Yes",Output_Detail!K134,0)*Inputs!$B$18</f>
        <v>880404976.43191266</v>
      </c>
      <c r="L51" s="110">
        <f ca="1">IF(Inputs!$B$27="Yes",Output_Detail!L134,0)*Inputs!$B$18</f>
        <v>1104177072.1833696</v>
      </c>
      <c r="M51" s="110">
        <f ca="1">IF(Inputs!$B$27="Yes",Output_Detail!M134,0)*Inputs!$B$18</f>
        <v>1332424609.8498559</v>
      </c>
      <c r="N51" s="110">
        <f ca="1">IF(Inputs!$B$27="Yes",Output_Detail!N134,0)*Inputs!$B$18</f>
        <v>1565237098.2696717</v>
      </c>
      <c r="O51" s="110">
        <f ca="1">IF(Inputs!$B$27="Yes",Output_Detail!O134,0)*Inputs!$B$18</f>
        <v>1704924591.3215611</v>
      </c>
      <c r="P51" s="110">
        <f ca="1">IF(Inputs!$B$27="Yes",Output_Detail!P134,0)*Inputs!$B$18</f>
        <v>1847405834.2344885</v>
      </c>
      <c r="Q51" s="110">
        <f ca="1">IF(Inputs!$B$27="Yes",Output_Detail!Q134,0)*Inputs!$B$18</f>
        <v>1992736702.0056741</v>
      </c>
      <c r="R51" s="110">
        <f ca="1">IF(Inputs!$B$27="Yes",Output_Detail!R134,0)*Inputs!$B$18</f>
        <v>2252152300.977241</v>
      </c>
      <c r="S51" s="110">
        <f ca="1">IF(Inputs!$B$27="Yes",Output_Detail!S134,0)*Inputs!$B$18</f>
        <v>2516756211.9282389</v>
      </c>
      <c r="T51" s="110">
        <f ca="1">IF(Inputs!$B$27="Yes",Output_Detail!T134,0)*Inputs!$B$18</f>
        <v>2786652201.0982571</v>
      </c>
      <c r="U51" s="110">
        <f ca="1">IF(Inputs!$B$27="Yes",Output_Detail!U134,0)*Inputs!$B$18</f>
        <v>3011606652.4144788</v>
      </c>
      <c r="V51" s="110">
        <f ca="1">IF(Inputs!$B$27="Yes",Output_Detail!V134,0)*Inputs!$B$18</f>
        <v>3241060192.7570252</v>
      </c>
      <c r="W51" s="110">
        <f ca="1">IF(Inputs!$B$27="Yes",Output_Detail!W134,0)*Inputs!$B$18</f>
        <v>3475102803.9064226</v>
      </c>
      <c r="X51" s="110">
        <f ca="1">IF(Inputs!$B$27="Yes",Output_Detail!X134,0)*Inputs!$B$18</f>
        <v>3713826267.2788081</v>
      </c>
      <c r="Y51" s="110">
        <f ca="1">IF(Inputs!$B$27="Yes",Output_Detail!Y134,0)*Inputs!$B$18</f>
        <v>3957324199.9186411</v>
      </c>
      <c r="Z51" s="110">
        <f ca="1">IF(Inputs!$B$27="Yes",Output_Detail!Z134,0)*Inputs!$B$18</f>
        <v>4205692091.2112703</v>
      </c>
      <c r="AA51" s="110">
        <f ca="1">IF(Inputs!$B$27="Yes",Output_Detail!AA134,0)*Inputs!$B$18</f>
        <v>4409423235.6072531</v>
      </c>
      <c r="AB51" s="110">
        <f ca="1">IF(Inputs!$B$27="Yes",Output_Detail!AB134,0)*Inputs!$B$18</f>
        <v>4617229002.8911543</v>
      </c>
      <c r="AC51" s="110">
        <f ca="1">IF(Inputs!$B$27="Yes",Output_Detail!AC134,0)*Inputs!$B$18</f>
        <v>4829190885.5207348</v>
      </c>
      <c r="AD51" s="110">
        <f ca="1">IF(Inputs!$B$27="Yes",Output_Detail!AD134,0)*Inputs!$B$18</f>
        <v>5045392005.802906</v>
      </c>
      <c r="AE51" s="110">
        <f ca="1">IF(Inputs!$B$27="Yes",Output_Detail!AE134,0)*Inputs!$B$18</f>
        <v>5265917148.4907217</v>
      </c>
      <c r="AF51" s="120">
        <f ca="1">IF(Inputs!$B$27="Yes",Output_Detail!AF134,0)*Inputs!$B$18</f>
        <v>5490852794.0322924</v>
      </c>
      <c r="AG51" s="109">
        <f>IF(Inputs!$B$27="Yes",Output_Detail!AG134,0)*Inputs!$B$19</f>
        <v>0</v>
      </c>
      <c r="AH51" s="110">
        <f>IF(Inputs!$B$27="Yes",Output_Detail!AH134,0)*Inputs!$B$19</f>
        <v>0</v>
      </c>
      <c r="AI51" s="110">
        <f>IF(Inputs!$B$27="Yes",Output_Detail!AI134,0)*Inputs!$B$19</f>
        <v>0</v>
      </c>
      <c r="AJ51" s="110">
        <f ca="1">IF(Inputs!$B$27="Yes",Output_Detail!AJ134,0)*Inputs!$B$19</f>
        <v>84881.654903928385</v>
      </c>
      <c r="AK51" s="110">
        <f ca="1">IF(Inputs!$B$27="Yes",Output_Detail!AK134,0)*Inputs!$B$19</f>
        <v>171460.94290593531</v>
      </c>
      <c r="AL51" s="110">
        <f ca="1">IF(Inputs!$B$27="Yes",Output_Detail!AL134,0)*Inputs!$B$19</f>
        <v>259771.81666798238</v>
      </c>
      <c r="AM51" s="110">
        <f ca="1">IF(Inputs!$B$27="Yes",Output_Detail!AM134,0)*Inputs!$B$19</f>
        <v>324112.59612318809</v>
      </c>
      <c r="AN51" s="110">
        <f ca="1">IF(Inputs!$B$27="Yes",Output_Detail!AN134,0)*Inputs!$B$19</f>
        <v>389740.19116749795</v>
      </c>
      <c r="AO51" s="110">
        <f ca="1">IF(Inputs!$B$27="Yes",Output_Detail!AO134,0)*Inputs!$B$19</f>
        <v>456680.33811269398</v>
      </c>
      <c r="AP51" s="110">
        <f ca="1">IF(Inputs!$B$27="Yes",Output_Detail!AP134,0)*Inputs!$B$19</f>
        <v>572754.55291566381</v>
      </c>
      <c r="AQ51" s="110">
        <f ca="1">IF(Inputs!$B$27="Yes",Output_Detail!AQ134,0)*Inputs!$B$19</f>
        <v>691150.25201469334</v>
      </c>
      <c r="AR51" s="110">
        <f ca="1">IF(Inputs!$B$27="Yes",Output_Detail!AR134,0)*Inputs!$B$19</f>
        <v>811913.86509570328</v>
      </c>
      <c r="AS51" s="110">
        <f ca="1">IF(Inputs!$B$27="Yes",Output_Detail!AS134,0)*Inputs!$B$19</f>
        <v>884372.03294430918</v>
      </c>
      <c r="AT51" s="110">
        <f ca="1">IF(Inputs!$B$27="Yes",Output_Detail!AT134,0)*Inputs!$B$19</f>
        <v>958279.36414988711</v>
      </c>
      <c r="AU51" s="110">
        <f ca="1">IF(Inputs!$B$27="Yes",Output_Detail!AU134,0)*Inputs!$B$19</f>
        <v>1033664.8419795767</v>
      </c>
      <c r="AV51" s="110">
        <f ca="1">IF(Inputs!$B$27="Yes",Output_Detail!AV134,0)*Inputs!$B$19</f>
        <v>1168227.9199055729</v>
      </c>
      <c r="AW51" s="110">
        <f ca="1">IF(Inputs!$B$27="Yes",Output_Detail!AW134,0)*Inputs!$B$19</f>
        <v>1305482.2593900887</v>
      </c>
      <c r="AX51" s="110">
        <f ca="1">IF(Inputs!$B$27="Yes",Output_Detail!AX134,0)*Inputs!$B$19</f>
        <v>1445481.6856642948</v>
      </c>
      <c r="AY51" s="110">
        <f ca="1">IF(Inputs!$B$27="Yes",Output_Detail!AY134,0)*Inputs!$B$19</f>
        <v>1562169.2074720417</v>
      </c>
      <c r="AZ51" s="110">
        <f ca="1">IF(Inputs!$B$27="Yes",Output_Detail!AZ134,0)*Inputs!$B$19</f>
        <v>1681190.4797159433</v>
      </c>
      <c r="BA51" s="110">
        <f ca="1">IF(Inputs!$B$27="Yes",Output_Detail!BA134,0)*Inputs!$B$19</f>
        <v>1802592.1774047234</v>
      </c>
      <c r="BB51" s="110">
        <f ca="1">IF(Inputs!$B$27="Yes",Output_Detail!BB134,0)*Inputs!$B$19</f>
        <v>1926421.9090472788</v>
      </c>
      <c r="BC51" s="110">
        <f ca="1">IF(Inputs!$B$27="Yes",Output_Detail!BC134,0)*Inputs!$B$19</f>
        <v>2052728.2353226857</v>
      </c>
      <c r="BD51" s="110">
        <f ca="1">IF(Inputs!$B$27="Yes",Output_Detail!BD134,0)*Inputs!$B$19</f>
        <v>2181560.6881236001</v>
      </c>
      <c r="BE51" s="110">
        <f ca="1">IF(Inputs!$B$27="Yes",Output_Detail!BE134,0)*Inputs!$B$19</f>
        <v>2287239.3364700852</v>
      </c>
      <c r="BF51" s="110">
        <f ca="1">IF(Inputs!$B$27="Yes",Output_Detail!BF134,0)*Inputs!$B$19</f>
        <v>2395031.5577834994</v>
      </c>
      <c r="BG51" s="110">
        <f ca="1">IF(Inputs!$B$27="Yes",Output_Detail!BG134,0)*Inputs!$B$19</f>
        <v>2504979.6235231818</v>
      </c>
      <c r="BH51" s="110">
        <f ca="1">IF(Inputs!$B$27="Yes",Output_Detail!BH134,0)*Inputs!$B$19</f>
        <v>2617126.6505776579</v>
      </c>
      <c r="BI51" s="110">
        <f ca="1">IF(Inputs!$B$27="Yes",Output_Detail!BI134,0)*Inputs!$B$19</f>
        <v>2731516.6181732235</v>
      </c>
      <c r="BJ51" s="120">
        <f ca="1">IF(Inputs!$B$27="Yes",Output_Detail!BJ134,0)*Inputs!$B$19</f>
        <v>2848194.3851207006</v>
      </c>
      <c r="BK51" s="109">
        <f>(C51*Conversions!G$14+AG51*Conversions!G$15)/Conversions!$B$9</f>
        <v>0</v>
      </c>
      <c r="BL51" s="110">
        <f>(D51*Conversions!H$14+AH51*Conversions!H$15)/Conversions!$B$9</f>
        <v>0</v>
      </c>
      <c r="BM51" s="110">
        <f>(E51*Conversions!I$14+AI51*Conversions!I$15)/Conversions!$B$9</f>
        <v>0</v>
      </c>
      <c r="BN51" s="110">
        <f ca="1">(F51*Conversions!J$14+AJ51*Conversions!J$15)/Conversions!$B$9</f>
        <v>101972.9154557773</v>
      </c>
      <c r="BO51" s="110">
        <f ca="1">(G51*Conversions!K$14+AK51*Conversions!K$15)/Conversions!$B$9</f>
        <v>204565.32672747693</v>
      </c>
      <c r="BP51" s="110">
        <f ca="1">(H51*Conversions!L$14+AL51*Conversions!L$15)/Conversions!$B$9</f>
        <v>307775.28351613949</v>
      </c>
      <c r="BQ51" s="110">
        <f ca="1">(I51*Conversions!M$14+AM51*Conversions!M$15)/Conversions!$B$9</f>
        <v>381321.49837859452</v>
      </c>
      <c r="BR51" s="110">
        <f ca="1">(J51*Conversions!N$14+AN51*Conversions!N$15)/Conversions!$B$9</f>
        <v>455305.32412383403</v>
      </c>
      <c r="BS51" s="110">
        <f ca="1">(K51*Conversions!O$14+AO51*Conversions!O$15)/Conversions!$B$9</f>
        <v>522917.00452465471</v>
      </c>
      <c r="BT51" s="110">
        <f ca="1">(L51*Conversions!P$14+AP51*Conversions!P$15)/Conversions!$B$9</f>
        <v>642545.33149831439</v>
      </c>
      <c r="BU51" s="110">
        <f ca="1">(M51*Conversions!Q$14+AQ51*Conversions!Q$15)/Conversions!$B$9</f>
        <v>759341.04966015916</v>
      </c>
      <c r="BV51" s="110">
        <f ca="1">(N51*Conversions!R$14+AR51*Conversions!R$15)/Conversions!$B$9</f>
        <v>873192.59883475013</v>
      </c>
      <c r="BW51" s="110">
        <f ca="1">(O51*Conversions!S$14+AS51*Conversions!S$15)/Conversions!$B$9</f>
        <v>930612.38424230029</v>
      </c>
      <c r="BX51" s="110">
        <f ca="1">(P51*Conversions!T$14+AT51*Conversions!T$15)/Conversions!$B$9</f>
        <v>976639.88386215142</v>
      </c>
      <c r="BY51" s="110">
        <f ca="1">(Q51*Conversions!U$14+AU51*Conversions!U$15)/Conversions!$B$9</f>
        <v>1019228.3473475492</v>
      </c>
      <c r="BZ51" s="110">
        <f ca="1">(R51*Conversions!V$14+AV51*Conversions!V$15)/Conversions!$B$9</f>
        <v>1113213.1191481424</v>
      </c>
      <c r="CA51" s="110">
        <f ca="1">(S51*Conversions!W$14+AW51*Conversions!W$15)/Conversions!$B$9</f>
        <v>1200758.1353062035</v>
      </c>
      <c r="CB51" s="110">
        <f ca="1">(T51*Conversions!X$14+AX51*Conversions!X$15)/Conversions!$B$9</f>
        <v>1281643.6664070911</v>
      </c>
      <c r="CC51" s="110">
        <f ca="1">(U51*Conversions!Y$14+AY51*Conversions!Y$15)/Conversions!$B$9</f>
        <v>1333356.5152948033</v>
      </c>
      <c r="CD51" s="110">
        <f ca="1">(V51*Conversions!Z$14+AZ51*Conversions!Z$15)/Conversions!$B$9</f>
        <v>1379253.1502290459</v>
      </c>
      <c r="CE51" s="110">
        <f ca="1">(W51*Conversions!AA$14+BA51*Conversions!AA$15)/Conversions!$B$9</f>
        <v>1419138.3924746315</v>
      </c>
      <c r="CF51" s="110">
        <f ca="1">(X51*Conversions!AB$14+BB51*Conversions!AB$15)/Conversions!$B$9</f>
        <v>1452811.5826325477</v>
      </c>
      <c r="CG51" s="110">
        <f ca="1">(Y51*Conversions!AC$14+BC51*Conversions!AC$15)/Conversions!$B$9</f>
        <v>1480066.4394848952</v>
      </c>
      <c r="CH51" s="110">
        <f ca="1">(Z51*Conversions!AD$14+BD51*Conversions!AD$15)/Conversions!$B$9</f>
        <v>1500690.9153858949</v>
      </c>
      <c r="CI51" s="110">
        <f ca="1">(AA51*Conversions!AE$14+BE51*Conversions!AE$15)/Conversions!$B$9</f>
        <v>1497619.4765910381</v>
      </c>
      <c r="CJ51" s="110">
        <f ca="1">(AB51*Conversions!AF$14+BF51*Conversions!AF$15)/Conversions!$B$9</f>
        <v>1488860.4661298057</v>
      </c>
      <c r="CK51" s="110">
        <f ca="1">(AC51*Conversions!AG$14+BG51*Conversions!AG$15)/Conversions!$B$9</f>
        <v>1474228.7176291291</v>
      </c>
      <c r="CL51" s="110">
        <f ca="1">(AD51*Conversions!AH$14+BH51*Conversions!AH$15)/Conversions!$B$9</f>
        <v>1453533.9330896812</v>
      </c>
      <c r="CM51" s="110">
        <f ca="1">(AE51*Conversions!AI$14+BI51*Conversions!AI$15)/Conversions!$B$9</f>
        <v>1426580.5516873787</v>
      </c>
      <c r="CN51" s="120">
        <f ca="1">(AF51*Conversions!AJ$14+BJ51*Conversions!AJ$15)/Conversions!$B$9</f>
        <v>1393167.6153795896</v>
      </c>
    </row>
    <row r="52" spans="2:92">
      <c r="B52" s="96" t="s">
        <v>49</v>
      </c>
      <c r="C52" s="109">
        <f>IF(Inputs!$B$27="Yes",Output_Detail!C135,0)*Inputs!$B$18</f>
        <v>0</v>
      </c>
      <c r="D52" s="110">
        <f>IF(Inputs!$B$27="Yes",Output_Detail!D135,0)*Inputs!$B$18</f>
        <v>0</v>
      </c>
      <c r="E52" s="110">
        <f>IF(Inputs!$B$27="Yes",Output_Detail!E135,0)*Inputs!$B$18</f>
        <v>0</v>
      </c>
      <c r="F52" s="110">
        <f ca="1">IF(Inputs!$B$27="Yes",Output_Detail!F135,0)*Inputs!$B$18</f>
        <v>91637248.383971602</v>
      </c>
      <c r="G52" s="110">
        <f ca="1">IF(Inputs!$B$27="Yes",Output_Detail!G135,0)*Inputs!$B$18</f>
        <v>185107241.7356227</v>
      </c>
      <c r="H52" s="110">
        <f ca="1">IF(Inputs!$B$27="Yes",Output_Detail!H135,0)*Inputs!$B$18</f>
        <v>280446634.95430684</v>
      </c>
      <c r="I52" s="110">
        <f ca="1">IF(Inputs!$B$27="Yes",Output_Detail!I135,0)*Inputs!$B$18</f>
        <v>349908192.87077665</v>
      </c>
      <c r="J52" s="110">
        <f ca="1">IF(Inputs!$B$27="Yes",Output_Detail!J135,0)*Inputs!$B$18</f>
        <v>420758981.94557595</v>
      </c>
      <c r="K52" s="110">
        <f ca="1">IF(Inputs!$B$27="Yes",Output_Detail!K135,0)*Inputs!$B$18</f>
        <v>493026786.80187112</v>
      </c>
      <c r="L52" s="110">
        <f ca="1">IF(Inputs!$B$27="Yes",Output_Detail!L135,0)*Inputs!$B$18</f>
        <v>618339160.42268705</v>
      </c>
      <c r="M52" s="110">
        <f ca="1">IF(Inputs!$B$27="Yes",Output_Detail!M135,0)*Inputs!$B$18</f>
        <v>746157781.51591933</v>
      </c>
      <c r="N52" s="110">
        <f ca="1">IF(Inputs!$B$27="Yes",Output_Detail!N135,0)*Inputs!$B$18</f>
        <v>876532775.03101623</v>
      </c>
      <c r="O52" s="110">
        <f ca="1">IF(Inputs!$B$27="Yes",Output_Detail!O135,0)*Inputs!$B$18</f>
        <v>954757771.14007425</v>
      </c>
      <c r="P52" s="110">
        <f ca="1">IF(Inputs!$B$27="Yes",Output_Detail!P135,0)*Inputs!$B$18</f>
        <v>1034547267.1713136</v>
      </c>
      <c r="Q52" s="110">
        <f ca="1">IF(Inputs!$B$27="Yes",Output_Detail!Q135,0)*Inputs!$B$18</f>
        <v>1115932553.1231775</v>
      </c>
      <c r="R52" s="110">
        <f ca="1">IF(Inputs!$B$27="Yes",Output_Detail!R135,0)*Inputs!$B$18</f>
        <v>1261205288.547255</v>
      </c>
      <c r="S52" s="110">
        <f ca="1">IF(Inputs!$B$27="Yes",Output_Detail!S135,0)*Inputs!$B$18</f>
        <v>1409383478.6798139</v>
      </c>
      <c r="T52" s="110">
        <f ca="1">IF(Inputs!$B$27="Yes",Output_Detail!T135,0)*Inputs!$B$18</f>
        <v>1560525232.6150241</v>
      </c>
      <c r="U52" s="110">
        <f ca="1">IF(Inputs!$B$27="Yes",Output_Detail!U135,0)*Inputs!$B$18</f>
        <v>1686499725.3521082</v>
      </c>
      <c r="V52" s="110">
        <f ca="1">IF(Inputs!$B$27="Yes",Output_Detail!V135,0)*Inputs!$B$18</f>
        <v>1814993707.9439342</v>
      </c>
      <c r="W52" s="110">
        <f ca="1">IF(Inputs!$B$27="Yes",Output_Detail!W135,0)*Inputs!$B$18</f>
        <v>1946057570.1875968</v>
      </c>
      <c r="X52" s="110">
        <f ca="1">IF(Inputs!$B$27="Yes",Output_Detail!X135,0)*Inputs!$B$18</f>
        <v>2079742709.6761327</v>
      </c>
      <c r="Y52" s="110">
        <f ca="1">IF(Inputs!$B$27="Yes",Output_Detail!Y135,0)*Inputs!$B$18</f>
        <v>2216101551.9544392</v>
      </c>
      <c r="Z52" s="110">
        <f ca="1">IF(Inputs!$B$27="Yes",Output_Detail!Z135,0)*Inputs!$B$18</f>
        <v>2355187571.0783114</v>
      </c>
      <c r="AA52" s="110">
        <f ca="1">IF(Inputs!$B$27="Yes",Output_Detail!AA135,0)*Inputs!$B$18</f>
        <v>2469277011.940062</v>
      </c>
      <c r="AB52" s="110">
        <f ca="1">IF(Inputs!$B$27="Yes",Output_Detail!AB135,0)*Inputs!$B$18</f>
        <v>2585648241.6190467</v>
      </c>
      <c r="AC52" s="110">
        <f ca="1">IF(Inputs!$B$27="Yes",Output_Detail!AC135,0)*Inputs!$B$18</f>
        <v>2704346895.8916116</v>
      </c>
      <c r="AD52" s="110">
        <f ca="1">IF(Inputs!$B$27="Yes",Output_Detail!AD135,0)*Inputs!$B$18</f>
        <v>2825419523.2496276</v>
      </c>
      <c r="AE52" s="110">
        <f ca="1">IF(Inputs!$B$27="Yes",Output_Detail!AE135,0)*Inputs!$B$18</f>
        <v>2948913603.1548042</v>
      </c>
      <c r="AF52" s="120">
        <f ca="1">IF(Inputs!$B$27="Yes",Output_Detail!AF135,0)*Inputs!$B$18</f>
        <v>3074877564.6580839</v>
      </c>
      <c r="AG52" s="109">
        <f>IF(Inputs!$B$27="Yes",Output_Detail!AG135,0)*Inputs!$B$19</f>
        <v>0</v>
      </c>
      <c r="AH52" s="110">
        <f>IF(Inputs!$B$27="Yes",Output_Detail!AH135,0)*Inputs!$B$19</f>
        <v>0</v>
      </c>
      <c r="AI52" s="110">
        <f>IF(Inputs!$B$27="Yes",Output_Detail!AI135,0)*Inputs!$B$19</f>
        <v>0</v>
      </c>
      <c r="AJ52" s="110">
        <f ca="1">IF(Inputs!$B$27="Yes",Output_Detail!AJ135,0)*Inputs!$B$19</f>
        <v>47533.7267461999</v>
      </c>
      <c r="AK52" s="110">
        <f ca="1">IF(Inputs!$B$27="Yes",Output_Detail!AK135,0)*Inputs!$B$19</f>
        <v>96018.128027323779</v>
      </c>
      <c r="AL52" s="110">
        <f ca="1">IF(Inputs!$B$27="Yes",Output_Detail!AL135,0)*Inputs!$B$19</f>
        <v>145472.21733407016</v>
      </c>
      <c r="AM52" s="110">
        <f ca="1">IF(Inputs!$B$27="Yes",Output_Detail!AM135,0)*Inputs!$B$19</f>
        <v>181503.05382898534</v>
      </c>
      <c r="AN52" s="110">
        <f ca="1">IF(Inputs!$B$27="Yes",Output_Detail!AN135,0)*Inputs!$B$19</f>
        <v>218254.50705379888</v>
      </c>
      <c r="AO52" s="110">
        <f ca="1">IF(Inputs!$B$27="Yes",Output_Detail!AO135,0)*Inputs!$B$19</f>
        <v>255740.98934310864</v>
      </c>
      <c r="AP52" s="110">
        <f ca="1">IF(Inputs!$B$27="Yes",Output_Detail!AP135,0)*Inputs!$B$19</f>
        <v>320742.54963277176</v>
      </c>
      <c r="AQ52" s="110">
        <f ca="1">IF(Inputs!$B$27="Yes",Output_Detail!AQ135,0)*Inputs!$B$19</f>
        <v>387044.14112822828</v>
      </c>
      <c r="AR52" s="110">
        <f ca="1">IF(Inputs!$B$27="Yes",Output_Detail!AR135,0)*Inputs!$B$19</f>
        <v>454671.76445359387</v>
      </c>
      <c r="AS52" s="110">
        <f ca="1">IF(Inputs!$B$27="Yes",Output_Detail!AS135,0)*Inputs!$B$19</f>
        <v>495248.33844881319</v>
      </c>
      <c r="AT52" s="110">
        <f ca="1">IF(Inputs!$B$27="Yes",Output_Detail!AT135,0)*Inputs!$B$19</f>
        <v>536636.44392393681</v>
      </c>
      <c r="AU52" s="110">
        <f ca="1">IF(Inputs!$B$27="Yes",Output_Detail!AU135,0)*Inputs!$B$19</f>
        <v>578852.311508563</v>
      </c>
      <c r="AV52" s="110">
        <f ca="1">IF(Inputs!$B$27="Yes",Output_Detail!AV135,0)*Inputs!$B$19</f>
        <v>654207.63514712092</v>
      </c>
      <c r="AW52" s="110">
        <f ca="1">IF(Inputs!$B$27="Yes",Output_Detail!AW135,0)*Inputs!$B$19</f>
        <v>731070.06525844976</v>
      </c>
      <c r="AX52" s="110">
        <f ca="1">IF(Inputs!$B$27="Yes",Output_Detail!AX135,0)*Inputs!$B$19</f>
        <v>809469.74397200509</v>
      </c>
      <c r="AY52" s="110">
        <f ca="1">IF(Inputs!$B$27="Yes",Output_Detail!AY135,0)*Inputs!$B$19</f>
        <v>874814.75618434348</v>
      </c>
      <c r="AZ52" s="110">
        <f ca="1">IF(Inputs!$B$27="Yes",Output_Detail!AZ135,0)*Inputs!$B$19</f>
        <v>941466.66864092834</v>
      </c>
      <c r="BA52" s="110">
        <f ca="1">IF(Inputs!$B$27="Yes",Output_Detail!BA135,0)*Inputs!$B$19</f>
        <v>1009451.6193466452</v>
      </c>
      <c r="BB52" s="110">
        <f ca="1">IF(Inputs!$B$27="Yes",Output_Detail!BB135,0)*Inputs!$B$19</f>
        <v>1078796.2690664763</v>
      </c>
      <c r="BC52" s="110">
        <f ca="1">IF(Inputs!$B$27="Yes",Output_Detail!BC135,0)*Inputs!$B$19</f>
        <v>1149527.8117807042</v>
      </c>
      <c r="BD52" s="110">
        <f ca="1">IF(Inputs!$B$27="Yes",Output_Detail!BD135,0)*Inputs!$B$19</f>
        <v>1221673.9853492163</v>
      </c>
      <c r="BE52" s="110">
        <f ca="1">IF(Inputs!$B$27="Yes",Output_Detail!BE135,0)*Inputs!$B$19</f>
        <v>1280854.0284232479</v>
      </c>
      <c r="BF52" s="110">
        <f ca="1">IF(Inputs!$B$27="Yes",Output_Detail!BF135,0)*Inputs!$B$19</f>
        <v>1341217.6723587597</v>
      </c>
      <c r="BG52" s="110">
        <f ca="1">IF(Inputs!$B$27="Yes",Output_Detail!BG135,0)*Inputs!$B$19</f>
        <v>1402788.5891729819</v>
      </c>
      <c r="BH52" s="110">
        <f ca="1">IF(Inputs!$B$27="Yes",Output_Detail!BH135,0)*Inputs!$B$19</f>
        <v>1465590.9243234885</v>
      </c>
      <c r="BI52" s="110">
        <f ca="1">IF(Inputs!$B$27="Yes",Output_Detail!BI135,0)*Inputs!$B$19</f>
        <v>1529649.3061770052</v>
      </c>
      <c r="BJ52" s="120">
        <f ca="1">IF(Inputs!$B$27="Yes",Output_Detail!BJ135,0)*Inputs!$B$19</f>
        <v>1594988.8556675925</v>
      </c>
      <c r="BK52" s="109">
        <f>(C52*Conversions!G$14+AG52*Conversions!G$15)/Conversions!$B$9</f>
        <v>0</v>
      </c>
      <c r="BL52" s="110">
        <f>(D52*Conversions!H$14+AH52*Conversions!H$15)/Conversions!$B$9</f>
        <v>0</v>
      </c>
      <c r="BM52" s="110">
        <f>(E52*Conversions!I$14+AI52*Conversions!I$15)/Conversions!$B$9</f>
        <v>0</v>
      </c>
      <c r="BN52" s="110">
        <f ca="1">(F52*Conversions!J$14+AJ52*Conversions!J$15)/Conversions!$B$9</f>
        <v>57104.832655235288</v>
      </c>
      <c r="BO52" s="110">
        <f ca="1">(G52*Conversions!K$14+AK52*Conversions!K$15)/Conversions!$B$9</f>
        <v>114556.58296738709</v>
      </c>
      <c r="BP52" s="110">
        <f ca="1">(H52*Conversions!L$14+AL52*Conversions!L$15)/Conversions!$B$9</f>
        <v>172354.15876903813</v>
      </c>
      <c r="BQ52" s="110">
        <f ca="1">(I52*Conversions!M$14+AM52*Conversions!M$15)/Conversions!$B$9</f>
        <v>213540.03909201291</v>
      </c>
      <c r="BR52" s="110">
        <f ca="1">(J52*Conversions!N$14+AN52*Conversions!N$15)/Conversions!$B$9</f>
        <v>254970.98150934707</v>
      </c>
      <c r="BS52" s="110">
        <f ca="1">(K52*Conversions!O$14+AO52*Conversions!O$15)/Conversions!$B$9</f>
        <v>292833.52253380662</v>
      </c>
      <c r="BT52" s="110">
        <f ca="1">(L52*Conversions!P$14+AP52*Conversions!P$15)/Conversions!$B$9</f>
        <v>359825.3856390561</v>
      </c>
      <c r="BU52" s="110">
        <f ca="1">(M52*Conversions!Q$14+AQ52*Conversions!Q$15)/Conversions!$B$9</f>
        <v>425230.98780968913</v>
      </c>
      <c r="BV52" s="110">
        <f ca="1">(N52*Conversions!R$14+AR52*Conversions!R$15)/Conversions!$B$9</f>
        <v>488987.85534746014</v>
      </c>
      <c r="BW52" s="110">
        <f ca="1">(O52*Conversions!S$14+AS52*Conversions!S$15)/Conversions!$B$9</f>
        <v>521142.93517568812</v>
      </c>
      <c r="BX52" s="110">
        <f ca="1">(P52*Conversions!T$14+AT52*Conversions!T$15)/Conversions!$B$9</f>
        <v>546918.3349628048</v>
      </c>
      <c r="BY52" s="110">
        <f ca="1">(Q52*Conversions!U$14+AU52*Conversions!U$15)/Conversions!$B$9</f>
        <v>570767.87451462762</v>
      </c>
      <c r="BZ52" s="110">
        <f ca="1">(R52*Conversions!V$14+AV52*Conversions!V$15)/Conversions!$B$9</f>
        <v>623399.34672295977</v>
      </c>
      <c r="CA52" s="110">
        <f ca="1">(S52*Conversions!W$14+AW52*Conversions!W$15)/Conversions!$B$9</f>
        <v>672424.55577147403</v>
      </c>
      <c r="CB52" s="110">
        <f ca="1">(T52*Conversions!X$14+AX52*Conversions!X$15)/Conversions!$B$9</f>
        <v>717720.45318797114</v>
      </c>
      <c r="CC52" s="110">
        <f ca="1">(U52*Conversions!Y$14+AY52*Conversions!Y$15)/Conversions!$B$9</f>
        <v>746679.64856508991</v>
      </c>
      <c r="CD52" s="110">
        <f ca="1">(V52*Conversions!Z$14+AZ52*Conversions!Z$15)/Conversions!$B$9</f>
        <v>772381.7641282659</v>
      </c>
      <c r="CE52" s="110">
        <f ca="1">(W52*Conversions!AA$14+BA52*Conversions!AA$15)/Conversions!$B$9</f>
        <v>794717.49978579383</v>
      </c>
      <c r="CF52" s="110">
        <f ca="1">(X52*Conversions!AB$14+BB52*Conversions!AB$15)/Conversions!$B$9</f>
        <v>813574.48627422669</v>
      </c>
      <c r="CG52" s="110">
        <f ca="1">(Y52*Conversions!AC$14+BC52*Conversions!AC$15)/Conversions!$B$9</f>
        <v>828837.20611154125</v>
      </c>
      <c r="CH52" s="110">
        <f ca="1">(Z52*Conversions!AD$14+BD52*Conversions!AD$15)/Conversions!$B$9</f>
        <v>840386.91261610121</v>
      </c>
      <c r="CI52" s="110">
        <f ca="1">(AA52*Conversions!AE$14+BE52*Conversions!AE$15)/Conversions!$B$9</f>
        <v>838666.90689098136</v>
      </c>
      <c r="CJ52" s="110">
        <f ca="1">(AB52*Conversions!AF$14+BF52*Conversions!AF$15)/Conversions!$B$9</f>
        <v>833761.8610326912</v>
      </c>
      <c r="CK52" s="110">
        <f ca="1">(AC52*Conversions!AG$14+BG52*Conversions!AG$15)/Conversions!$B$9</f>
        <v>825568.08187231247</v>
      </c>
      <c r="CL52" s="110">
        <f ca="1">(AD52*Conversions!AH$14+BH52*Conversions!AH$15)/Conversions!$B$9</f>
        <v>813979.00253022148</v>
      </c>
      <c r="CM52" s="110">
        <f ca="1">(AE52*Conversions!AI$14+BI52*Conversions!AI$15)/Conversions!$B$9</f>
        <v>798885.108944932</v>
      </c>
      <c r="CN52" s="120">
        <f ca="1">(AF52*Conversions!AJ$14+BJ52*Conversions!AJ$15)/Conversions!$B$9</f>
        <v>780173.86461257027</v>
      </c>
    </row>
    <row r="53" spans="2:92">
      <c r="C53" s="109"/>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20"/>
      <c r="AG53" s="109"/>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20"/>
      <c r="BK53" s="109"/>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20"/>
    </row>
    <row r="54" spans="2:92">
      <c r="B54" s="123" t="s">
        <v>75</v>
      </c>
      <c r="C54" s="109"/>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20"/>
      <c r="AG54" s="109"/>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20"/>
      <c r="BK54" s="109"/>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20"/>
    </row>
    <row r="55" spans="2:92">
      <c r="B55" s="96" t="s">
        <v>46</v>
      </c>
      <c r="C55" s="109">
        <f>IF(Inputs!$B$28="Yes",Output_Detail!C138,0)*Inputs!$B$18</f>
        <v>0</v>
      </c>
      <c r="D55" s="110">
        <f>IF(Inputs!$B$28="Yes",Output_Detail!D138,0)*Inputs!$B$18</f>
        <v>0</v>
      </c>
      <c r="E55" s="110">
        <f ca="1">IF(Inputs!$B$28="Yes",Output_Detail!E138,0)*Inputs!$B$18</f>
        <v>45033097.180932663</v>
      </c>
      <c r="F55" s="110">
        <f ca="1">IF(Inputs!$B$28="Yes",Output_Detail!F138,0)*Inputs!$B$18</f>
        <v>90696657.722398385</v>
      </c>
      <c r="G55" s="110">
        <f ca="1">IF(Inputs!$B$28="Yes",Output_Detail!G138,0)*Inputs!$B$18</f>
        <v>136999508.11144465</v>
      </c>
      <c r="H55" s="110">
        <f ca="1">IF(Inputs!$B$28="Yes",Output_Detail!H138,0)*Inputs!$B$18</f>
        <v>226206579.67098117</v>
      </c>
      <c r="I55" s="110">
        <f ca="1">IF(Inputs!$B$28="Yes",Output_Detail!I138,0)*Inputs!$B$18</f>
        <v>316662550.23235118</v>
      </c>
      <c r="J55" s="110">
        <f ca="1">IF(Inputs!$B$28="Yes",Output_Detail!J138,0)*Inputs!$B$18</f>
        <v>408384904.38158041</v>
      </c>
      <c r="K55" s="110">
        <f ca="1">IF(Inputs!$B$28="Yes",Output_Detail!K138,0)*Inputs!$B$18</f>
        <v>448035029.83259511</v>
      </c>
      <c r="L55" s="110">
        <f ca="1">IF(Inputs!$B$28="Yes",Output_Detail!L138,0)*Inputs!$B$18</f>
        <v>488240257.03992403</v>
      </c>
      <c r="M55" s="110">
        <f ca="1">IF(Inputs!$B$28="Yes",Output_Detail!M138,0)*Inputs!$B$18</f>
        <v>529008357.42815554</v>
      </c>
      <c r="N55" s="110">
        <f ca="1">IF(Inputs!$B$28="Yes",Output_Detail!N138,0)*Inputs!$B$18</f>
        <v>607552179.63612235</v>
      </c>
      <c r="O55" s="110">
        <f ca="1">IF(Inputs!$B$28="Yes",Output_Detail!O138,0)*Inputs!$B$18</f>
        <v>687195615.35500073</v>
      </c>
      <c r="P55" s="110">
        <f ca="1">IF(Inputs!$B$28="Yes",Output_Detail!P138,0)*Inputs!$B$18</f>
        <v>767954059.1739434</v>
      </c>
      <c r="Q55" s="110">
        <f ca="1">IF(Inputs!$B$28="Yes",Output_Detail!Q138,0)*Inputs!$B$18</f>
        <v>802864659.30354893</v>
      </c>
      <c r="R55" s="110">
        <f ca="1">IF(Inputs!$B$28="Yes",Output_Detail!R138,0)*Inputs!$B$18</f>
        <v>838264007.83496892</v>
      </c>
      <c r="S55" s="110">
        <f ca="1">IF(Inputs!$B$28="Yes",Output_Detail!S138,0)*Inputs!$B$18</f>
        <v>874158947.24582875</v>
      </c>
      <c r="T55" s="110">
        <f ca="1">IF(Inputs!$B$28="Yes",Output_Detail!T138,0)*Inputs!$B$18</f>
        <v>943314137.51479125</v>
      </c>
      <c r="U55" s="110">
        <f ca="1">IF(Inputs!$B$28="Yes",Output_Detail!U138,0)*Inputs!$B$18</f>
        <v>1013437500.4475193</v>
      </c>
      <c r="V55" s="110">
        <f ca="1">IF(Inputs!$B$28="Yes",Output_Detail!V138,0)*Inputs!$B$18</f>
        <v>1084542590.4613056</v>
      </c>
      <c r="W55" s="110">
        <f ca="1">IF(Inputs!$B$28="Yes",Output_Detail!W138,0)*Inputs!$B$18</f>
        <v>1115280198.1623178</v>
      </c>
      <c r="X55" s="110">
        <f ca="1">IF(Inputs!$B$28="Yes",Output_Detail!X138,0)*Inputs!$B$18</f>
        <v>1146448132.3711441</v>
      </c>
      <c r="Y55" s="110">
        <f ca="1">IF(Inputs!$B$28="Yes",Output_Detail!Y138,0)*Inputs!$B$18</f>
        <v>1178052417.6588941</v>
      </c>
      <c r="Z55" s="110">
        <f ca="1">IF(Inputs!$B$28="Yes",Output_Detail!Z138,0)*Inputs!$B$18</f>
        <v>1238941233.6942732</v>
      </c>
      <c r="AA55" s="110">
        <f ca="1">IF(Inputs!$B$28="Yes",Output_Detail!AA138,0)*Inputs!$B$18</f>
        <v>1300682493.1541476</v>
      </c>
      <c r="AB55" s="110">
        <f ca="1">IF(Inputs!$B$28="Yes",Output_Detail!AB138,0)*Inputs!$B$18</f>
        <v>1363288130.2464602</v>
      </c>
      <c r="AC55" s="110">
        <f ca="1">IF(Inputs!$B$28="Yes",Output_Detail!AC138,0)*Inputs!$B$18</f>
        <v>1363288130.2464602</v>
      </c>
      <c r="AD55" s="110">
        <f ca="1">IF(Inputs!$B$28="Yes",Output_Detail!AD138,0)*Inputs!$B$18</f>
        <v>1363288130.2464602</v>
      </c>
      <c r="AE55" s="110">
        <f ca="1">IF(Inputs!$B$28="Yes",Output_Detail!AE138,0)*Inputs!$B$18</f>
        <v>1363288130.2464602</v>
      </c>
      <c r="AF55" s="120">
        <f ca="1">IF(Inputs!$B$28="Yes",Output_Detail!AF138,0)*Inputs!$B$18</f>
        <v>1363288130.2464602</v>
      </c>
      <c r="AG55" s="109">
        <f>IF(Inputs!$B$28="Yes",Output_Detail!AG138,0)*Inputs!$B$19</f>
        <v>0</v>
      </c>
      <c r="AH55" s="110">
        <f>IF(Inputs!$B$28="Yes",Output_Detail!AH138,0)*Inputs!$B$19</f>
        <v>0</v>
      </c>
      <c r="AI55" s="110">
        <f ca="1">IF(Inputs!$B$28="Yes",Output_Detail!AI138,0)*Inputs!$B$19</f>
        <v>23359.397774190813</v>
      </c>
      <c r="AJ55" s="110">
        <f ca="1">IF(Inputs!$B$28="Yes",Output_Detail!AJ138,0)*Inputs!$B$19</f>
        <v>47045.827117220309</v>
      </c>
      <c r="AK55" s="110">
        <f ca="1">IF(Inputs!$B$28="Yes",Output_Detail!AK138,0)*Inputs!$B$19</f>
        <v>71063.866471052199</v>
      </c>
      <c r="AL55" s="110">
        <f ca="1">IF(Inputs!$B$28="Yes",Output_Detail!AL138,0)*Inputs!$B$19</f>
        <v>117337.02109014473</v>
      </c>
      <c r="AM55" s="110">
        <f ca="1">IF(Inputs!$B$28="Yes",Output_Detail!AM138,0)*Inputs!$B$19</f>
        <v>164257.99987390457</v>
      </c>
      <c r="AN55" s="110">
        <f ca="1">IF(Inputs!$B$28="Yes",Output_Detail!AN138,0)*Inputs!$B$19</f>
        <v>211835.872360637</v>
      </c>
      <c r="AO55" s="110">
        <f ca="1">IF(Inputs!$B$28="Yes",Output_Detail!AO138,0)*Inputs!$B$19</f>
        <v>232403.0354070859</v>
      </c>
      <c r="AP55" s="110">
        <f ca="1">IF(Inputs!$B$28="Yes",Output_Detail!AP138,0)*Inputs!$B$19</f>
        <v>253258.13873618504</v>
      </c>
      <c r="AQ55" s="110">
        <f ca="1">IF(Inputs!$B$28="Yes",Output_Detail!AQ138,0)*Inputs!$B$19</f>
        <v>274405.21351189155</v>
      </c>
      <c r="AR55" s="110">
        <f ca="1">IF(Inputs!$B$28="Yes",Output_Detail!AR138,0)*Inputs!$B$19</f>
        <v>315147.16777476773</v>
      </c>
      <c r="AS55" s="110">
        <f ca="1">IF(Inputs!$B$28="Yes",Output_Detail!AS138,0)*Inputs!$B$19</f>
        <v>356459.50939732423</v>
      </c>
      <c r="AT55" s="110">
        <f ca="1">IF(Inputs!$B$28="Yes",Output_Detail!AT138,0)*Inputs!$B$19</f>
        <v>398350.22380259656</v>
      </c>
      <c r="AU55" s="110">
        <f ca="1">IF(Inputs!$B$28="Yes",Output_Detail!AU138,0)*Inputs!$B$19</f>
        <v>416458.91820766305</v>
      </c>
      <c r="AV55" s="110">
        <f ca="1">IF(Inputs!$B$28="Yes",Output_Detail!AV138,0)*Inputs!$B$19</f>
        <v>434821.13433440047</v>
      </c>
      <c r="AW55" s="110">
        <f ca="1">IF(Inputs!$B$28="Yes",Output_Detail!AW138,0)*Inputs!$B$19</f>
        <v>453440.42148691224</v>
      </c>
      <c r="AX55" s="110">
        <f ca="1">IF(Inputs!$B$28="Yes",Output_Detail!AX138,0)*Inputs!$B$19</f>
        <v>489312.34011494141</v>
      </c>
      <c r="AY55" s="110">
        <f ca="1">IF(Inputs!$B$28="Yes",Output_Detail!AY138,0)*Inputs!$B$19</f>
        <v>525686.465603763</v>
      </c>
      <c r="AZ55" s="110">
        <f ca="1">IF(Inputs!$B$28="Yes",Output_Detail!AZ138,0)*Inputs!$B$19</f>
        <v>562569.8288494281</v>
      </c>
      <c r="BA55" s="110">
        <f ca="1">IF(Inputs!$B$28="Yes",Output_Detail!BA138,0)*Inputs!$B$19</f>
        <v>578513.92441163573</v>
      </c>
      <c r="BB55" s="110">
        <f ca="1">IF(Inputs!$B$28="Yes",Output_Detail!BB138,0)*Inputs!$B$19</f>
        <v>594681.23731171433</v>
      </c>
      <c r="BC55" s="110">
        <f ca="1">IF(Inputs!$B$28="Yes",Output_Detail!BC138,0)*Inputs!$B$19</f>
        <v>611074.89259239403</v>
      </c>
      <c r="BD55" s="110">
        <f ca="1">IF(Inputs!$B$28="Yes",Output_Detail!BD138,0)*Inputs!$B$19</f>
        <v>642658.90885615151</v>
      </c>
      <c r="BE55" s="110">
        <f ca="1">IF(Inputs!$B$28="Yes",Output_Detail!BE138,0)*Inputs!$B$19</f>
        <v>674685.10134760162</v>
      </c>
      <c r="BF55" s="110">
        <f ca="1">IF(Inputs!$B$28="Yes",Output_Detail!BF138,0)*Inputs!$B$19</f>
        <v>707159.66053393192</v>
      </c>
      <c r="BG55" s="110">
        <f ca="1">IF(Inputs!$B$28="Yes",Output_Detail!BG138,0)*Inputs!$B$19</f>
        <v>707159.66053393192</v>
      </c>
      <c r="BH55" s="110">
        <f ca="1">IF(Inputs!$B$28="Yes",Output_Detail!BH138,0)*Inputs!$B$19</f>
        <v>707159.66053393192</v>
      </c>
      <c r="BI55" s="110">
        <f ca="1">IF(Inputs!$B$28="Yes",Output_Detail!BI138,0)*Inputs!$B$19</f>
        <v>707159.66053393192</v>
      </c>
      <c r="BJ55" s="120">
        <f ca="1">IF(Inputs!$B$28="Yes",Output_Detail!BJ138,0)*Inputs!$B$19</f>
        <v>707159.66053393192</v>
      </c>
      <c r="BK55" s="109">
        <f>(C55*Conversions!G$14+AG55*Conversions!G$15)/Conversions!$B$9</f>
        <v>0</v>
      </c>
      <c r="BL55" s="110">
        <f>(D55*Conversions!H$14+AH55*Conversions!H$15)/Conversions!$B$9</f>
        <v>0</v>
      </c>
      <c r="BM55" s="110">
        <f ca="1">(E55*Conversions!I$14+AI55*Conversions!I$15)/Conversions!$B$9</f>
        <v>28256.357938601992</v>
      </c>
      <c r="BN55" s="110">
        <f ca="1">(F55*Conversions!J$14+AJ55*Conversions!J$15)/Conversions!$B$9</f>
        <v>56518.692485452426</v>
      </c>
      <c r="BO55" s="110">
        <f ca="1">(G55*Conversions!K$14+AK55*Conversions!K$15)/Conversions!$B$9</f>
        <v>84784.341067946894</v>
      </c>
      <c r="BP55" s="110">
        <f ca="1">(H55*Conversions!L$14+AL55*Conversions!L$15)/Conversions!$B$9</f>
        <v>139019.83439225654</v>
      </c>
      <c r="BQ55" s="110">
        <f ca="1">(I55*Conversions!M$14+AM55*Conversions!M$15)/Conversions!$B$9</f>
        <v>193251.07194779327</v>
      </c>
      <c r="BR55" s="110">
        <f ca="1">(J55*Conversions!N$14+AN55*Conversions!N$15)/Conversions!$B$9</f>
        <v>247472.55405528305</v>
      </c>
      <c r="BS55" s="110">
        <f ca="1">(K55*Conversions!O$14+AO55*Conversions!O$15)/Conversions!$B$9</f>
        <v>266110.64452597819</v>
      </c>
      <c r="BT55" s="110">
        <f ca="1">(L55*Conversions!P$14+AP55*Conversions!P$15)/Conversions!$B$9</f>
        <v>284117.92430194712</v>
      </c>
      <c r="BU55" s="110">
        <f ca="1">(M55*Conversions!Q$14+AQ55*Conversions!Q$15)/Conversions!$B$9</f>
        <v>301478.79169971013</v>
      </c>
      <c r="BV55" s="110">
        <f ca="1">(N55*Conversions!R$14+AR55*Conversions!R$15)/Conversions!$B$9</f>
        <v>338932.71968230722</v>
      </c>
      <c r="BW55" s="110">
        <f ca="1">(O55*Conversions!S$14+AS55*Conversions!S$15)/Conversions!$B$9</f>
        <v>375097.3816095044</v>
      </c>
      <c r="BX55" s="110">
        <f ca="1">(P55*Conversions!T$14+AT55*Conversions!T$15)/Conversions!$B$9</f>
        <v>405982.56715687609</v>
      </c>
      <c r="BY55" s="110">
        <f ca="1">(Q55*Conversions!U$14+AU55*Conversions!U$15)/Conversions!$B$9</f>
        <v>410642.51941668673</v>
      </c>
      <c r="BZ55" s="110">
        <f ca="1">(R55*Conversions!V$14+AV55*Conversions!V$15)/Conversions!$B$9</f>
        <v>414344.30985270144</v>
      </c>
      <c r="CA55" s="110">
        <f ca="1">(S55*Conversions!W$14+AW55*Conversions!W$15)/Conversions!$B$9</f>
        <v>417066.00841244473</v>
      </c>
      <c r="CB55" s="110">
        <f ca="1">(T55*Conversions!X$14+AX55*Conversions!X$15)/Conversions!$B$9</f>
        <v>433851.26758969767</v>
      </c>
      <c r="CC55" s="110">
        <f ca="1">(U55*Conversions!Y$14+AY55*Conversions!Y$15)/Conversions!$B$9</f>
        <v>448688.57391533221</v>
      </c>
      <c r="CD55" s="110">
        <f ca="1">(V55*Conversions!Z$14+AZ55*Conversions!Z$15)/Conversions!$B$9</f>
        <v>461533.78693620168</v>
      </c>
      <c r="CE55" s="110">
        <f ca="1">(W55*Conversions!AA$14+BA55*Conversions!AA$15)/Conversions!$B$9</f>
        <v>455450.39582704683</v>
      </c>
      <c r="CF55" s="110">
        <f ca="1">(X55*Conversions!AB$14+BB55*Conversions!AB$15)/Conversions!$B$9</f>
        <v>448479.00944398448</v>
      </c>
      <c r="CG55" s="110">
        <f ca="1">(Y55*Conversions!AC$14+BC55*Conversions!AC$15)/Conversions!$B$9</f>
        <v>440599.6979895705</v>
      </c>
      <c r="CH55" s="110">
        <f ca="1">(Z55*Conversions!AD$14+BD55*Conversions!AD$15)/Conversions!$B$9</f>
        <v>442083.68415446841</v>
      </c>
      <c r="CI55" s="110">
        <f ca="1">(AA55*Conversions!AE$14+BE55*Conversions!AE$15)/Conversions!$B$9</f>
        <v>441764.67771989177</v>
      </c>
      <c r="CJ55" s="110">
        <f ca="1">(AB55*Conversions!AF$14+BF55*Conversions!AF$15)/Conversions!$B$9</f>
        <v>439602.58410336962</v>
      </c>
      <c r="CK55" s="110">
        <f ca="1">(AC55*Conversions!AG$14+BG55*Conversions!AG$15)/Conversions!$B$9</f>
        <v>416177.06975265575</v>
      </c>
      <c r="CL55" s="110">
        <f ca="1">(AD55*Conversions!AH$14+BH55*Conversions!AH$15)/Conversions!$B$9</f>
        <v>392751.55540194188</v>
      </c>
      <c r="CM55" s="110">
        <f ca="1">(AE55*Conversions!AI$14+BI55*Conversions!AI$15)/Conversions!$B$9</f>
        <v>369326.04105122807</v>
      </c>
      <c r="CN55" s="120">
        <f ca="1">(AF55*Conversions!AJ$14+BJ55*Conversions!AJ$15)/Conversions!$B$9</f>
        <v>345900.52670051425</v>
      </c>
    </row>
    <row r="56" spans="2:92">
      <c r="B56" s="96" t="s">
        <v>47</v>
      </c>
      <c r="C56" s="109">
        <f>IF(Inputs!$B$28="Yes",Output_Detail!C139,0)*Inputs!$B$18</f>
        <v>0</v>
      </c>
      <c r="D56" s="110">
        <f>IF(Inputs!$B$28="Yes",Output_Detail!D139,0)*Inputs!$B$18</f>
        <v>0</v>
      </c>
      <c r="E56" s="110">
        <f ca="1">IF(Inputs!$B$28="Yes",Output_Detail!E139,0)*Inputs!$B$18</f>
        <v>40529787.462839395</v>
      </c>
      <c r="F56" s="110">
        <f ca="1">IF(Inputs!$B$28="Yes",Output_Detail!F139,0)*Inputs!$B$18</f>
        <v>81626991.950158551</v>
      </c>
      <c r="G56" s="110">
        <f ca="1">IF(Inputs!$B$28="Yes",Output_Detail!G139,0)*Inputs!$B$18</f>
        <v>123299557.3003002</v>
      </c>
      <c r="H56" s="110">
        <f ca="1">IF(Inputs!$B$28="Yes",Output_Detail!H139,0)*Inputs!$B$18</f>
        <v>203585921.70388305</v>
      </c>
      <c r="I56" s="110">
        <f ca="1">IF(Inputs!$B$28="Yes",Output_Detail!I139,0)*Inputs!$B$18</f>
        <v>284996295.2091161</v>
      </c>
      <c r="J56" s="110">
        <f ca="1">IF(Inputs!$B$28="Yes",Output_Detail!J139,0)*Inputs!$B$18</f>
        <v>367546413.94342238</v>
      </c>
      <c r="K56" s="110">
        <f ca="1">IF(Inputs!$B$28="Yes",Output_Detail!K139,0)*Inputs!$B$18</f>
        <v>403231526.84933561</v>
      </c>
      <c r="L56" s="110">
        <f ca="1">IF(Inputs!$B$28="Yes",Output_Detail!L139,0)*Inputs!$B$18</f>
        <v>439416231.33593166</v>
      </c>
      <c r="M56" s="110">
        <f ca="1">IF(Inputs!$B$28="Yes",Output_Detail!M139,0)*Inputs!$B$18</f>
        <v>476107521.68533999</v>
      </c>
      <c r="N56" s="110">
        <f ca="1">IF(Inputs!$B$28="Yes",Output_Detail!N139,0)*Inputs!$B$18</f>
        <v>546796961.67251015</v>
      </c>
      <c r="O56" s="110">
        <f ca="1">IF(Inputs!$B$28="Yes",Output_Detail!O139,0)*Inputs!$B$18</f>
        <v>618476053.81950068</v>
      </c>
      <c r="P56" s="110">
        <f ca="1">IF(Inputs!$B$28="Yes",Output_Detail!P139,0)*Inputs!$B$18</f>
        <v>691158653.25654912</v>
      </c>
      <c r="Q56" s="110">
        <f ca="1">IF(Inputs!$B$28="Yes",Output_Detail!Q139,0)*Inputs!$B$18</f>
        <v>722578193.3731941</v>
      </c>
      <c r="R56" s="110">
        <f ca="1">IF(Inputs!$B$28="Yes",Output_Detail!R139,0)*Inputs!$B$18</f>
        <v>754437607.05147207</v>
      </c>
      <c r="S56" s="110">
        <f ca="1">IF(Inputs!$B$28="Yes",Output_Detail!S139,0)*Inputs!$B$18</f>
        <v>786743052.52124584</v>
      </c>
      <c r="T56" s="110">
        <f ca="1">IF(Inputs!$B$28="Yes",Output_Detail!T139,0)*Inputs!$B$18</f>
        <v>848982723.7633121</v>
      </c>
      <c r="U56" s="110">
        <f ca="1">IF(Inputs!$B$28="Yes",Output_Detail!U139,0)*Inputs!$B$18</f>
        <v>912093750.40276742</v>
      </c>
      <c r="V56" s="110">
        <f ca="1">IF(Inputs!$B$28="Yes",Output_Detail!V139,0)*Inputs!$B$18</f>
        <v>976088331.41517508</v>
      </c>
      <c r="W56" s="110">
        <f ca="1">IF(Inputs!$B$28="Yes",Output_Detail!W139,0)*Inputs!$B$18</f>
        <v>1003752178.346086</v>
      </c>
      <c r="X56" s="110">
        <f ca="1">IF(Inputs!$B$28="Yes",Output_Detail!X139,0)*Inputs!$B$18</f>
        <v>1031803319.1340296</v>
      </c>
      <c r="Y56" s="110">
        <f ca="1">IF(Inputs!$B$28="Yes",Output_Detail!Y139,0)*Inputs!$B$18</f>
        <v>1060247175.8930047</v>
      </c>
      <c r="Z56" s="110">
        <f ca="1">IF(Inputs!$B$28="Yes",Output_Detail!Z139,0)*Inputs!$B$18</f>
        <v>1115047110.324846</v>
      </c>
      <c r="AA56" s="110">
        <f ca="1">IF(Inputs!$B$28="Yes",Output_Detail!AA139,0)*Inputs!$B$18</f>
        <v>1170614243.838733</v>
      </c>
      <c r="AB56" s="110">
        <f ca="1">IF(Inputs!$B$28="Yes",Output_Detail!AB139,0)*Inputs!$B$18</f>
        <v>1226959317.2218142</v>
      </c>
      <c r="AC56" s="110">
        <f ca="1">IF(Inputs!$B$28="Yes",Output_Detail!AC139,0)*Inputs!$B$18</f>
        <v>1226959317.2218142</v>
      </c>
      <c r="AD56" s="110">
        <f ca="1">IF(Inputs!$B$28="Yes",Output_Detail!AD139,0)*Inputs!$B$18</f>
        <v>1226959317.2218142</v>
      </c>
      <c r="AE56" s="110">
        <f ca="1">IF(Inputs!$B$28="Yes",Output_Detail!AE139,0)*Inputs!$B$18</f>
        <v>1226959317.2218142</v>
      </c>
      <c r="AF56" s="120">
        <f ca="1">IF(Inputs!$B$28="Yes",Output_Detail!AF139,0)*Inputs!$B$18</f>
        <v>1226959317.2218142</v>
      </c>
      <c r="AG56" s="109">
        <f>IF(Inputs!$B$28="Yes",Output_Detail!AG139,0)*Inputs!$B$19</f>
        <v>0</v>
      </c>
      <c r="AH56" s="110">
        <f>IF(Inputs!$B$28="Yes",Output_Detail!AH139,0)*Inputs!$B$19</f>
        <v>0</v>
      </c>
      <c r="AI56" s="110">
        <f ca="1">IF(Inputs!$B$28="Yes",Output_Detail!AI139,0)*Inputs!$B$19</f>
        <v>21023.457996771733</v>
      </c>
      <c r="AJ56" s="110">
        <f ca="1">IF(Inputs!$B$28="Yes",Output_Detail!AJ139,0)*Inputs!$B$19</f>
        <v>42341.244405498277</v>
      </c>
      <c r="AK56" s="110">
        <f ca="1">IF(Inputs!$B$28="Yes",Output_Detail!AK139,0)*Inputs!$B$19</f>
        <v>63957.479823946982</v>
      </c>
      <c r="AL56" s="110">
        <f ca="1">IF(Inputs!$B$28="Yes",Output_Detail!AL139,0)*Inputs!$B$19</f>
        <v>105603.31898113026</v>
      </c>
      <c r="AM56" s="110">
        <f ca="1">IF(Inputs!$B$28="Yes",Output_Detail!AM139,0)*Inputs!$B$19</f>
        <v>147832.19988651411</v>
      </c>
      <c r="AN56" s="110">
        <f ca="1">IF(Inputs!$B$28="Yes",Output_Detail!AN139,0)*Inputs!$B$19</f>
        <v>190652.2851245733</v>
      </c>
      <c r="AO56" s="110">
        <f ca="1">IF(Inputs!$B$28="Yes",Output_Detail!AO139,0)*Inputs!$B$19</f>
        <v>209162.73186637732</v>
      </c>
      <c r="AP56" s="110">
        <f ca="1">IF(Inputs!$B$28="Yes",Output_Detail!AP139,0)*Inputs!$B$19</f>
        <v>227932.32486256654</v>
      </c>
      <c r="AQ56" s="110">
        <f ca="1">IF(Inputs!$B$28="Yes",Output_Detail!AQ139,0)*Inputs!$B$19</f>
        <v>246964.6921607024</v>
      </c>
      <c r="AR56" s="110">
        <f ca="1">IF(Inputs!$B$28="Yes",Output_Detail!AR139,0)*Inputs!$B$19</f>
        <v>283632.45099729096</v>
      </c>
      <c r="AS56" s="110">
        <f ca="1">IF(Inputs!$B$28="Yes",Output_Detail!AS139,0)*Inputs!$B$19</f>
        <v>320813.5584575918</v>
      </c>
      <c r="AT56" s="110">
        <f ca="1">IF(Inputs!$B$28="Yes",Output_Detail!AT139,0)*Inputs!$B$19</f>
        <v>358515.20142233692</v>
      </c>
      <c r="AU56" s="110">
        <f ca="1">IF(Inputs!$B$28="Yes",Output_Detail!AU139,0)*Inputs!$B$19</f>
        <v>374813.02638689673</v>
      </c>
      <c r="AV56" s="110">
        <f ca="1">IF(Inputs!$B$28="Yes",Output_Detail!AV139,0)*Inputs!$B$19</f>
        <v>391339.02090096043</v>
      </c>
      <c r="AW56" s="110">
        <f ca="1">IF(Inputs!$B$28="Yes",Output_Detail!AW139,0)*Inputs!$B$19</f>
        <v>408096.37933822104</v>
      </c>
      <c r="AX56" s="110">
        <f ca="1">IF(Inputs!$B$28="Yes",Output_Detail!AX139,0)*Inputs!$B$19</f>
        <v>440381.10610344727</v>
      </c>
      <c r="AY56" s="110">
        <f ca="1">IF(Inputs!$B$28="Yes",Output_Detail!AY139,0)*Inputs!$B$19</f>
        <v>473117.81904338673</v>
      </c>
      <c r="AZ56" s="110">
        <f ca="1">IF(Inputs!$B$28="Yes",Output_Detail!AZ139,0)*Inputs!$B$19</f>
        <v>506312.84596448531</v>
      </c>
      <c r="BA56" s="110">
        <f ca="1">IF(Inputs!$B$28="Yes",Output_Detail!BA139,0)*Inputs!$B$19</f>
        <v>520662.53197047219</v>
      </c>
      <c r="BB56" s="110">
        <f ca="1">IF(Inputs!$B$28="Yes",Output_Detail!BB139,0)*Inputs!$B$19</f>
        <v>535213.11358054297</v>
      </c>
      <c r="BC56" s="110">
        <f ca="1">IF(Inputs!$B$28="Yes",Output_Detail!BC139,0)*Inputs!$B$19</f>
        <v>549967.40333315462</v>
      </c>
      <c r="BD56" s="110">
        <f ca="1">IF(Inputs!$B$28="Yes",Output_Detail!BD139,0)*Inputs!$B$19</f>
        <v>578393.01797053637</v>
      </c>
      <c r="BE56" s="110">
        <f ca="1">IF(Inputs!$B$28="Yes",Output_Detail!BE139,0)*Inputs!$B$19</f>
        <v>607216.59121284145</v>
      </c>
      <c r="BF56" s="110">
        <f ca="1">IF(Inputs!$B$28="Yes",Output_Detail!BF139,0)*Inputs!$B$19</f>
        <v>636443.69448053872</v>
      </c>
      <c r="BG56" s="110">
        <f ca="1">IF(Inputs!$B$28="Yes",Output_Detail!BG139,0)*Inputs!$B$19</f>
        <v>636443.69448053872</v>
      </c>
      <c r="BH56" s="110">
        <f ca="1">IF(Inputs!$B$28="Yes",Output_Detail!BH139,0)*Inputs!$B$19</f>
        <v>636443.69448053872</v>
      </c>
      <c r="BI56" s="110">
        <f ca="1">IF(Inputs!$B$28="Yes",Output_Detail!BI139,0)*Inputs!$B$19</f>
        <v>636443.69448053872</v>
      </c>
      <c r="BJ56" s="120">
        <f ca="1">IF(Inputs!$B$28="Yes",Output_Detail!BJ139,0)*Inputs!$B$19</f>
        <v>636443.69448053872</v>
      </c>
      <c r="BK56" s="109">
        <f>(C56*Conversions!G$14+AG56*Conversions!G$15)/Conversions!$B$9</f>
        <v>0</v>
      </c>
      <c r="BL56" s="110">
        <f>(D56*Conversions!H$14+AH56*Conversions!H$15)/Conversions!$B$9</f>
        <v>0</v>
      </c>
      <c r="BM56" s="110">
        <f ca="1">(E56*Conversions!I$14+AI56*Conversions!I$15)/Conversions!$B$9</f>
        <v>25430.722144741794</v>
      </c>
      <c r="BN56" s="110">
        <f ca="1">(F56*Conversions!J$14+AJ56*Conversions!J$15)/Conversions!$B$9</f>
        <v>50866.823236907185</v>
      </c>
      <c r="BO56" s="110">
        <f ca="1">(G56*Conversions!K$14+AK56*Conversions!K$15)/Conversions!$B$9</f>
        <v>76305.906961152214</v>
      </c>
      <c r="BP56" s="110">
        <f ca="1">(H56*Conversions!L$14+AL56*Conversions!L$15)/Conversions!$B$9</f>
        <v>125117.85095303088</v>
      </c>
      <c r="BQ56" s="110">
        <f ca="1">(I56*Conversions!M$14+AM56*Conversions!M$15)/Conversions!$B$9</f>
        <v>173925.96475301395</v>
      </c>
      <c r="BR56" s="110">
        <f ca="1">(J56*Conversions!N$14+AN56*Conversions!N$15)/Conversions!$B$9</f>
        <v>222725.29864975472</v>
      </c>
      <c r="BS56" s="110">
        <f ca="1">(K56*Conversions!O$14+AO56*Conversions!O$15)/Conversions!$B$9</f>
        <v>239499.58007338044</v>
      </c>
      <c r="BT56" s="110">
        <f ca="1">(L56*Conversions!P$14+AP56*Conversions!P$15)/Conversions!$B$9</f>
        <v>255706.13187175244</v>
      </c>
      <c r="BU56" s="110">
        <f ca="1">(M56*Conversions!Q$14+AQ56*Conversions!Q$15)/Conversions!$B$9</f>
        <v>271330.91252973909</v>
      </c>
      <c r="BV56" s="110">
        <f ca="1">(N56*Conversions!R$14+AR56*Conversions!R$15)/Conversions!$B$9</f>
        <v>305039.44771407649</v>
      </c>
      <c r="BW56" s="110">
        <f ca="1">(O56*Conversions!S$14+AS56*Conversions!S$15)/Conversions!$B$9</f>
        <v>337587.64344855398</v>
      </c>
      <c r="BX56" s="110">
        <f ca="1">(P56*Conversions!T$14+AT56*Conversions!T$15)/Conversions!$B$9</f>
        <v>365384.31044118846</v>
      </c>
      <c r="BY56" s="110">
        <f ca="1">(Q56*Conversions!U$14+AU56*Conversions!U$15)/Conversions!$B$9</f>
        <v>369578.2674750181</v>
      </c>
      <c r="BZ56" s="110">
        <f ca="1">(R56*Conversions!V$14+AV56*Conversions!V$15)/Conversions!$B$9</f>
        <v>372909.87886743137</v>
      </c>
      <c r="CA56" s="110">
        <f ca="1">(S56*Conversions!W$14+AW56*Conversions!W$15)/Conversions!$B$9</f>
        <v>375359.40757120011</v>
      </c>
      <c r="CB56" s="110">
        <f ca="1">(T56*Conversions!X$14+AX56*Conversions!X$15)/Conversions!$B$9</f>
        <v>390466.14083072793</v>
      </c>
      <c r="CC56" s="110">
        <f ca="1">(U56*Conversions!Y$14+AY56*Conversions!Y$15)/Conversions!$B$9</f>
        <v>403819.71652379894</v>
      </c>
      <c r="CD56" s="110">
        <f ca="1">(V56*Conversions!Z$14+AZ56*Conversions!Z$15)/Conversions!$B$9</f>
        <v>415380.40824258159</v>
      </c>
      <c r="CE56" s="110">
        <f ca="1">(W56*Conversions!AA$14+BA56*Conversions!AA$15)/Conversions!$B$9</f>
        <v>409905.35624434217</v>
      </c>
      <c r="CF56" s="110">
        <f ca="1">(X56*Conversions!AB$14+BB56*Conversions!AB$15)/Conversions!$B$9</f>
        <v>403631.10849958606</v>
      </c>
      <c r="CG56" s="110">
        <f ca="1">(Y56*Conversions!AC$14+BC56*Conversions!AC$15)/Conversions!$B$9</f>
        <v>396539.72819061344</v>
      </c>
      <c r="CH56" s="110">
        <f ca="1">(Z56*Conversions!AD$14+BD56*Conversions!AD$15)/Conversions!$B$9</f>
        <v>397875.31573902158</v>
      </c>
      <c r="CI56" s="110">
        <f ca="1">(AA56*Conversions!AE$14+BE56*Conversions!AE$15)/Conversions!$B$9</f>
        <v>397588.20994790265</v>
      </c>
      <c r="CJ56" s="110">
        <f ca="1">(AB56*Conversions!AF$14+BF56*Conversions!AF$15)/Conversions!$B$9</f>
        <v>395642.32569303265</v>
      </c>
      <c r="CK56" s="110">
        <f ca="1">(AC56*Conversions!AG$14+BG56*Conversions!AG$15)/Conversions!$B$9</f>
        <v>374559.36277739011</v>
      </c>
      <c r="CL56" s="110">
        <f ca="1">(AD56*Conversions!AH$14+BH56*Conversions!AH$15)/Conversions!$B$9</f>
        <v>353476.39986174769</v>
      </c>
      <c r="CM56" s="110">
        <f ca="1">(AE56*Conversions!AI$14+BI56*Conversions!AI$15)/Conversions!$B$9</f>
        <v>332393.43694610527</v>
      </c>
      <c r="CN56" s="120">
        <f ca="1">(AF56*Conversions!AJ$14+BJ56*Conversions!AJ$15)/Conversions!$B$9</f>
        <v>311310.47403046279</v>
      </c>
    </row>
    <row r="57" spans="2:92">
      <c r="B57" s="96" t="s">
        <v>48</v>
      </c>
      <c r="C57" s="109">
        <f>IF(Inputs!$B$28="Yes",Output_Detail!C140,0)*Inputs!$B$18</f>
        <v>0</v>
      </c>
      <c r="D57" s="110">
        <f>IF(Inputs!$B$28="Yes",Output_Detail!D140,0)*Inputs!$B$18</f>
        <v>0</v>
      </c>
      <c r="E57" s="110">
        <f ca="1">IF(Inputs!$B$28="Yes",Output_Detail!E140,0)*Inputs!$B$18</f>
        <v>40529787.462839395</v>
      </c>
      <c r="F57" s="110">
        <f ca="1">IF(Inputs!$B$28="Yes",Output_Detail!F140,0)*Inputs!$B$18</f>
        <v>81626991.950158551</v>
      </c>
      <c r="G57" s="110">
        <f ca="1">IF(Inputs!$B$28="Yes",Output_Detail!G140,0)*Inputs!$B$18</f>
        <v>123299557.3003002</v>
      </c>
      <c r="H57" s="110">
        <f ca="1">IF(Inputs!$B$28="Yes",Output_Detail!H140,0)*Inputs!$B$18</f>
        <v>203585921.70388305</v>
      </c>
      <c r="I57" s="110">
        <f ca="1">IF(Inputs!$B$28="Yes",Output_Detail!I140,0)*Inputs!$B$18</f>
        <v>284996295.2091161</v>
      </c>
      <c r="J57" s="110">
        <f ca="1">IF(Inputs!$B$28="Yes",Output_Detail!J140,0)*Inputs!$B$18</f>
        <v>367546413.94342238</v>
      </c>
      <c r="K57" s="110">
        <f ca="1">IF(Inputs!$B$28="Yes",Output_Detail!K140,0)*Inputs!$B$18</f>
        <v>403231526.84933561</v>
      </c>
      <c r="L57" s="110">
        <f ca="1">IF(Inputs!$B$28="Yes",Output_Detail!L140,0)*Inputs!$B$18</f>
        <v>439416231.33593166</v>
      </c>
      <c r="M57" s="110">
        <f ca="1">IF(Inputs!$B$28="Yes",Output_Detail!M140,0)*Inputs!$B$18</f>
        <v>476107521.68533999</v>
      </c>
      <c r="N57" s="110">
        <f ca="1">IF(Inputs!$B$28="Yes",Output_Detail!N140,0)*Inputs!$B$18</f>
        <v>546796961.67251015</v>
      </c>
      <c r="O57" s="110">
        <f ca="1">IF(Inputs!$B$28="Yes",Output_Detail!O140,0)*Inputs!$B$18</f>
        <v>618476053.81950068</v>
      </c>
      <c r="P57" s="110">
        <f ca="1">IF(Inputs!$B$28="Yes",Output_Detail!P140,0)*Inputs!$B$18</f>
        <v>691158653.25654912</v>
      </c>
      <c r="Q57" s="110">
        <f ca="1">IF(Inputs!$B$28="Yes",Output_Detail!Q140,0)*Inputs!$B$18</f>
        <v>722578193.3731941</v>
      </c>
      <c r="R57" s="110">
        <f ca="1">IF(Inputs!$B$28="Yes",Output_Detail!R140,0)*Inputs!$B$18</f>
        <v>754437607.05147207</v>
      </c>
      <c r="S57" s="110">
        <f ca="1">IF(Inputs!$B$28="Yes",Output_Detail!S140,0)*Inputs!$B$18</f>
        <v>786743052.52124584</v>
      </c>
      <c r="T57" s="110">
        <f ca="1">IF(Inputs!$B$28="Yes",Output_Detail!T140,0)*Inputs!$B$18</f>
        <v>848982723.7633121</v>
      </c>
      <c r="U57" s="110">
        <f ca="1">IF(Inputs!$B$28="Yes",Output_Detail!U140,0)*Inputs!$B$18</f>
        <v>912093750.40276742</v>
      </c>
      <c r="V57" s="110">
        <f ca="1">IF(Inputs!$B$28="Yes",Output_Detail!V140,0)*Inputs!$B$18</f>
        <v>976088331.41517508</v>
      </c>
      <c r="W57" s="110">
        <f ca="1">IF(Inputs!$B$28="Yes",Output_Detail!W140,0)*Inputs!$B$18</f>
        <v>1003752178.346086</v>
      </c>
      <c r="X57" s="110">
        <f ca="1">IF(Inputs!$B$28="Yes",Output_Detail!X140,0)*Inputs!$B$18</f>
        <v>1031803319.1340296</v>
      </c>
      <c r="Y57" s="110">
        <f ca="1">IF(Inputs!$B$28="Yes",Output_Detail!Y140,0)*Inputs!$B$18</f>
        <v>1060247175.8930047</v>
      </c>
      <c r="Z57" s="110">
        <f ca="1">IF(Inputs!$B$28="Yes",Output_Detail!Z140,0)*Inputs!$B$18</f>
        <v>1115047110.324846</v>
      </c>
      <c r="AA57" s="110">
        <f ca="1">IF(Inputs!$B$28="Yes",Output_Detail!AA140,0)*Inputs!$B$18</f>
        <v>1170614243.838733</v>
      </c>
      <c r="AB57" s="110">
        <f ca="1">IF(Inputs!$B$28="Yes",Output_Detail!AB140,0)*Inputs!$B$18</f>
        <v>1226959317.2218142</v>
      </c>
      <c r="AC57" s="110">
        <f ca="1">IF(Inputs!$B$28="Yes",Output_Detail!AC140,0)*Inputs!$B$18</f>
        <v>1226959317.2218142</v>
      </c>
      <c r="AD57" s="110">
        <f ca="1">IF(Inputs!$B$28="Yes",Output_Detail!AD140,0)*Inputs!$B$18</f>
        <v>1226959317.2218142</v>
      </c>
      <c r="AE57" s="110">
        <f ca="1">IF(Inputs!$B$28="Yes",Output_Detail!AE140,0)*Inputs!$B$18</f>
        <v>1226959317.2218142</v>
      </c>
      <c r="AF57" s="120">
        <f ca="1">IF(Inputs!$B$28="Yes",Output_Detail!AF140,0)*Inputs!$B$18</f>
        <v>1226959317.2218142</v>
      </c>
      <c r="AG57" s="109">
        <f>IF(Inputs!$B$28="Yes",Output_Detail!AG140,0)*Inputs!$B$19</f>
        <v>0</v>
      </c>
      <c r="AH57" s="110">
        <f>IF(Inputs!$B$28="Yes",Output_Detail!AH140,0)*Inputs!$B$19</f>
        <v>0</v>
      </c>
      <c r="AI57" s="110">
        <f ca="1">IF(Inputs!$B$28="Yes",Output_Detail!AI140,0)*Inputs!$B$19</f>
        <v>21023.457996771733</v>
      </c>
      <c r="AJ57" s="110">
        <f ca="1">IF(Inputs!$B$28="Yes",Output_Detail!AJ140,0)*Inputs!$B$19</f>
        <v>42341.244405498277</v>
      </c>
      <c r="AK57" s="110">
        <f ca="1">IF(Inputs!$B$28="Yes",Output_Detail!AK140,0)*Inputs!$B$19</f>
        <v>63957.479823946982</v>
      </c>
      <c r="AL57" s="110">
        <f ca="1">IF(Inputs!$B$28="Yes",Output_Detail!AL140,0)*Inputs!$B$19</f>
        <v>105603.31898113026</v>
      </c>
      <c r="AM57" s="110">
        <f ca="1">IF(Inputs!$B$28="Yes",Output_Detail!AM140,0)*Inputs!$B$19</f>
        <v>147832.19988651411</v>
      </c>
      <c r="AN57" s="110">
        <f ca="1">IF(Inputs!$B$28="Yes",Output_Detail!AN140,0)*Inputs!$B$19</f>
        <v>190652.2851245733</v>
      </c>
      <c r="AO57" s="110">
        <f ca="1">IF(Inputs!$B$28="Yes",Output_Detail!AO140,0)*Inputs!$B$19</f>
        <v>209162.73186637732</v>
      </c>
      <c r="AP57" s="110">
        <f ca="1">IF(Inputs!$B$28="Yes",Output_Detail!AP140,0)*Inputs!$B$19</f>
        <v>227932.32486256654</v>
      </c>
      <c r="AQ57" s="110">
        <f ca="1">IF(Inputs!$B$28="Yes",Output_Detail!AQ140,0)*Inputs!$B$19</f>
        <v>246964.6921607024</v>
      </c>
      <c r="AR57" s="110">
        <f ca="1">IF(Inputs!$B$28="Yes",Output_Detail!AR140,0)*Inputs!$B$19</f>
        <v>283632.45099729096</v>
      </c>
      <c r="AS57" s="110">
        <f ca="1">IF(Inputs!$B$28="Yes",Output_Detail!AS140,0)*Inputs!$B$19</f>
        <v>320813.5584575918</v>
      </c>
      <c r="AT57" s="110">
        <f ca="1">IF(Inputs!$B$28="Yes",Output_Detail!AT140,0)*Inputs!$B$19</f>
        <v>358515.20142233692</v>
      </c>
      <c r="AU57" s="110">
        <f ca="1">IF(Inputs!$B$28="Yes",Output_Detail!AU140,0)*Inputs!$B$19</f>
        <v>374813.02638689673</v>
      </c>
      <c r="AV57" s="110">
        <f ca="1">IF(Inputs!$B$28="Yes",Output_Detail!AV140,0)*Inputs!$B$19</f>
        <v>391339.02090096043</v>
      </c>
      <c r="AW57" s="110">
        <f ca="1">IF(Inputs!$B$28="Yes",Output_Detail!AW140,0)*Inputs!$B$19</f>
        <v>408096.37933822104</v>
      </c>
      <c r="AX57" s="110">
        <f ca="1">IF(Inputs!$B$28="Yes",Output_Detail!AX140,0)*Inputs!$B$19</f>
        <v>440381.10610344727</v>
      </c>
      <c r="AY57" s="110">
        <f ca="1">IF(Inputs!$B$28="Yes",Output_Detail!AY140,0)*Inputs!$B$19</f>
        <v>473117.81904338673</v>
      </c>
      <c r="AZ57" s="110">
        <f ca="1">IF(Inputs!$B$28="Yes",Output_Detail!AZ140,0)*Inputs!$B$19</f>
        <v>506312.84596448531</v>
      </c>
      <c r="BA57" s="110">
        <f ca="1">IF(Inputs!$B$28="Yes",Output_Detail!BA140,0)*Inputs!$B$19</f>
        <v>520662.53197047219</v>
      </c>
      <c r="BB57" s="110">
        <f ca="1">IF(Inputs!$B$28="Yes",Output_Detail!BB140,0)*Inputs!$B$19</f>
        <v>535213.11358054297</v>
      </c>
      <c r="BC57" s="110">
        <f ca="1">IF(Inputs!$B$28="Yes",Output_Detail!BC140,0)*Inputs!$B$19</f>
        <v>549967.40333315462</v>
      </c>
      <c r="BD57" s="110">
        <f ca="1">IF(Inputs!$B$28="Yes",Output_Detail!BD140,0)*Inputs!$B$19</f>
        <v>578393.01797053637</v>
      </c>
      <c r="BE57" s="110">
        <f ca="1">IF(Inputs!$B$28="Yes",Output_Detail!BE140,0)*Inputs!$B$19</f>
        <v>607216.59121284145</v>
      </c>
      <c r="BF57" s="110">
        <f ca="1">IF(Inputs!$B$28="Yes",Output_Detail!BF140,0)*Inputs!$B$19</f>
        <v>636443.69448053872</v>
      </c>
      <c r="BG57" s="110">
        <f ca="1">IF(Inputs!$B$28="Yes",Output_Detail!BG140,0)*Inputs!$B$19</f>
        <v>636443.69448053872</v>
      </c>
      <c r="BH57" s="110">
        <f ca="1">IF(Inputs!$B$28="Yes",Output_Detail!BH140,0)*Inputs!$B$19</f>
        <v>636443.69448053872</v>
      </c>
      <c r="BI57" s="110">
        <f ca="1">IF(Inputs!$B$28="Yes",Output_Detail!BI140,0)*Inputs!$B$19</f>
        <v>636443.69448053872</v>
      </c>
      <c r="BJ57" s="120">
        <f ca="1">IF(Inputs!$B$28="Yes",Output_Detail!BJ140,0)*Inputs!$B$19</f>
        <v>636443.69448053872</v>
      </c>
      <c r="BK57" s="109">
        <f>(C57*Conversions!G$14+AG57*Conversions!G$15)/Conversions!$B$9</f>
        <v>0</v>
      </c>
      <c r="BL57" s="110">
        <f>(D57*Conversions!H$14+AH57*Conversions!H$15)/Conversions!$B$9</f>
        <v>0</v>
      </c>
      <c r="BM57" s="110">
        <f ca="1">(E57*Conversions!I$14+AI57*Conversions!I$15)/Conversions!$B$9</f>
        <v>25430.722144741794</v>
      </c>
      <c r="BN57" s="110">
        <f ca="1">(F57*Conversions!J$14+AJ57*Conversions!J$15)/Conversions!$B$9</f>
        <v>50866.823236907185</v>
      </c>
      <c r="BO57" s="110">
        <f ca="1">(G57*Conversions!K$14+AK57*Conversions!K$15)/Conversions!$B$9</f>
        <v>76305.906961152214</v>
      </c>
      <c r="BP57" s="110">
        <f ca="1">(H57*Conversions!L$14+AL57*Conversions!L$15)/Conversions!$B$9</f>
        <v>125117.85095303088</v>
      </c>
      <c r="BQ57" s="110">
        <f ca="1">(I57*Conversions!M$14+AM57*Conversions!M$15)/Conversions!$B$9</f>
        <v>173925.96475301395</v>
      </c>
      <c r="BR57" s="110">
        <f ca="1">(J57*Conversions!N$14+AN57*Conversions!N$15)/Conversions!$B$9</f>
        <v>222725.29864975472</v>
      </c>
      <c r="BS57" s="110">
        <f ca="1">(K57*Conversions!O$14+AO57*Conversions!O$15)/Conversions!$B$9</f>
        <v>239499.58007338044</v>
      </c>
      <c r="BT57" s="110">
        <f ca="1">(L57*Conversions!P$14+AP57*Conversions!P$15)/Conversions!$B$9</f>
        <v>255706.13187175244</v>
      </c>
      <c r="BU57" s="110">
        <f ca="1">(M57*Conversions!Q$14+AQ57*Conversions!Q$15)/Conversions!$B$9</f>
        <v>271330.91252973909</v>
      </c>
      <c r="BV57" s="110">
        <f ca="1">(N57*Conversions!R$14+AR57*Conversions!R$15)/Conversions!$B$9</f>
        <v>305039.44771407649</v>
      </c>
      <c r="BW57" s="110">
        <f ca="1">(O57*Conversions!S$14+AS57*Conversions!S$15)/Conversions!$B$9</f>
        <v>337587.64344855398</v>
      </c>
      <c r="BX57" s="110">
        <f ca="1">(P57*Conversions!T$14+AT57*Conversions!T$15)/Conversions!$B$9</f>
        <v>365384.31044118846</v>
      </c>
      <c r="BY57" s="110">
        <f ca="1">(Q57*Conversions!U$14+AU57*Conversions!U$15)/Conversions!$B$9</f>
        <v>369578.2674750181</v>
      </c>
      <c r="BZ57" s="110">
        <f ca="1">(R57*Conversions!V$14+AV57*Conversions!V$15)/Conversions!$B$9</f>
        <v>372909.87886743137</v>
      </c>
      <c r="CA57" s="110">
        <f ca="1">(S57*Conversions!W$14+AW57*Conversions!W$15)/Conversions!$B$9</f>
        <v>375359.40757120011</v>
      </c>
      <c r="CB57" s="110">
        <f ca="1">(T57*Conversions!X$14+AX57*Conversions!X$15)/Conversions!$B$9</f>
        <v>390466.14083072793</v>
      </c>
      <c r="CC57" s="110">
        <f ca="1">(U57*Conversions!Y$14+AY57*Conversions!Y$15)/Conversions!$B$9</f>
        <v>403819.71652379894</v>
      </c>
      <c r="CD57" s="110">
        <f ca="1">(V57*Conversions!Z$14+AZ57*Conversions!Z$15)/Conversions!$B$9</f>
        <v>415380.40824258159</v>
      </c>
      <c r="CE57" s="110">
        <f ca="1">(W57*Conversions!AA$14+BA57*Conversions!AA$15)/Conversions!$B$9</f>
        <v>409905.35624434217</v>
      </c>
      <c r="CF57" s="110">
        <f ca="1">(X57*Conversions!AB$14+BB57*Conversions!AB$15)/Conversions!$B$9</f>
        <v>403631.10849958606</v>
      </c>
      <c r="CG57" s="110">
        <f ca="1">(Y57*Conversions!AC$14+BC57*Conversions!AC$15)/Conversions!$B$9</f>
        <v>396539.72819061344</v>
      </c>
      <c r="CH57" s="110">
        <f ca="1">(Z57*Conversions!AD$14+BD57*Conversions!AD$15)/Conversions!$B$9</f>
        <v>397875.31573902158</v>
      </c>
      <c r="CI57" s="110">
        <f ca="1">(AA57*Conversions!AE$14+BE57*Conversions!AE$15)/Conversions!$B$9</f>
        <v>397588.20994790265</v>
      </c>
      <c r="CJ57" s="110">
        <f ca="1">(AB57*Conversions!AF$14+BF57*Conversions!AF$15)/Conversions!$B$9</f>
        <v>395642.32569303265</v>
      </c>
      <c r="CK57" s="110">
        <f ca="1">(AC57*Conversions!AG$14+BG57*Conversions!AG$15)/Conversions!$B$9</f>
        <v>374559.36277739011</v>
      </c>
      <c r="CL57" s="110">
        <f ca="1">(AD57*Conversions!AH$14+BH57*Conversions!AH$15)/Conversions!$B$9</f>
        <v>353476.39986174769</v>
      </c>
      <c r="CM57" s="110">
        <f ca="1">(AE57*Conversions!AI$14+BI57*Conversions!AI$15)/Conversions!$B$9</f>
        <v>332393.43694610527</v>
      </c>
      <c r="CN57" s="120">
        <f ca="1">(AF57*Conversions!AJ$14+BJ57*Conversions!AJ$15)/Conversions!$B$9</f>
        <v>311310.47403046279</v>
      </c>
    </row>
    <row r="58" spans="2:92">
      <c r="B58" s="96" t="s">
        <v>49</v>
      </c>
      <c r="C58" s="109">
        <f>IF(Inputs!$B$28="Yes",Output_Detail!C141,0)*Inputs!$B$18</f>
        <v>0</v>
      </c>
      <c r="D58" s="110">
        <f>IF(Inputs!$B$28="Yes",Output_Detail!D141,0)*Inputs!$B$18</f>
        <v>0</v>
      </c>
      <c r="E58" s="110">
        <f ca="1">IF(Inputs!$B$28="Yes",Output_Detail!E141,0)*Inputs!$B$18</f>
        <v>22696680.979190063</v>
      </c>
      <c r="F58" s="110">
        <f ca="1">IF(Inputs!$B$28="Yes",Output_Detail!F141,0)*Inputs!$B$18</f>
        <v>45711115.492088795</v>
      </c>
      <c r="G58" s="110">
        <f ca="1">IF(Inputs!$B$28="Yes",Output_Detail!G141,0)*Inputs!$B$18</f>
        <v>69047752.088168114</v>
      </c>
      <c r="H58" s="110">
        <f ca="1">IF(Inputs!$B$28="Yes",Output_Detail!H141,0)*Inputs!$B$18</f>
        <v>114008116.15417452</v>
      </c>
      <c r="I58" s="110">
        <f ca="1">IF(Inputs!$B$28="Yes",Output_Detail!I141,0)*Inputs!$B$18</f>
        <v>159597925.31710503</v>
      </c>
      <c r="J58" s="110">
        <f ca="1">IF(Inputs!$B$28="Yes",Output_Detail!J141,0)*Inputs!$B$18</f>
        <v>205825991.80831656</v>
      </c>
      <c r="K58" s="110">
        <f ca="1">IF(Inputs!$B$28="Yes",Output_Detail!K141,0)*Inputs!$B$18</f>
        <v>225809655.03562796</v>
      </c>
      <c r="L58" s="110">
        <f ca="1">IF(Inputs!$B$28="Yes",Output_Detail!L141,0)*Inputs!$B$18</f>
        <v>246073089.54812175</v>
      </c>
      <c r="M58" s="110">
        <f ca="1">IF(Inputs!$B$28="Yes",Output_Detail!M141,0)*Inputs!$B$18</f>
        <v>266620212.14379042</v>
      </c>
      <c r="N58" s="110">
        <f ca="1">IF(Inputs!$B$28="Yes",Output_Detail!N141,0)*Inputs!$B$18</f>
        <v>306206298.53660572</v>
      </c>
      <c r="O58" s="110">
        <f ca="1">IF(Inputs!$B$28="Yes",Output_Detail!O141,0)*Inputs!$B$18</f>
        <v>346346590.13892043</v>
      </c>
      <c r="P58" s="110">
        <f ca="1">IF(Inputs!$B$28="Yes",Output_Detail!P141,0)*Inputs!$B$18</f>
        <v>387048845.82366753</v>
      </c>
      <c r="Q58" s="110">
        <f ca="1">IF(Inputs!$B$28="Yes",Output_Detail!Q141,0)*Inputs!$B$18</f>
        <v>404643788.28898871</v>
      </c>
      <c r="R58" s="110">
        <f ca="1">IF(Inputs!$B$28="Yes",Output_Detail!R141,0)*Inputs!$B$18</f>
        <v>422485059.94882441</v>
      </c>
      <c r="S58" s="110">
        <f ca="1">IF(Inputs!$B$28="Yes",Output_Detail!S141,0)*Inputs!$B$18</f>
        <v>440576109.41189772</v>
      </c>
      <c r="T58" s="110">
        <f ca="1">IF(Inputs!$B$28="Yes",Output_Detail!T141,0)*Inputs!$B$18</f>
        <v>475430325.30745482</v>
      </c>
      <c r="U58" s="110">
        <f ca="1">IF(Inputs!$B$28="Yes",Output_Detail!U141,0)*Inputs!$B$18</f>
        <v>510772500.22554982</v>
      </c>
      <c r="V58" s="110">
        <f ca="1">IF(Inputs!$B$28="Yes",Output_Detail!V141,0)*Inputs!$B$18</f>
        <v>546609465.59249806</v>
      </c>
      <c r="W58" s="110">
        <f ca="1">IF(Inputs!$B$28="Yes",Output_Detail!W141,0)*Inputs!$B$18</f>
        <v>562101219.87380826</v>
      </c>
      <c r="X58" s="110">
        <f ca="1">IF(Inputs!$B$28="Yes",Output_Detail!X141,0)*Inputs!$B$18</f>
        <v>577809858.71505666</v>
      </c>
      <c r="Y58" s="110">
        <f ca="1">IF(Inputs!$B$28="Yes",Output_Detail!Y141,0)*Inputs!$B$18</f>
        <v>593738418.50008261</v>
      </c>
      <c r="Z58" s="110">
        <f ca="1">IF(Inputs!$B$28="Yes",Output_Detail!Z141,0)*Inputs!$B$18</f>
        <v>624426381.78191388</v>
      </c>
      <c r="AA58" s="110">
        <f ca="1">IF(Inputs!$B$28="Yes",Output_Detail!AA141,0)*Inputs!$B$18</f>
        <v>655543976.54969049</v>
      </c>
      <c r="AB58" s="110">
        <f ca="1">IF(Inputs!$B$28="Yes",Output_Detail!AB141,0)*Inputs!$B$18</f>
        <v>687097217.64421594</v>
      </c>
      <c r="AC58" s="110">
        <f ca="1">IF(Inputs!$B$28="Yes",Output_Detail!AC141,0)*Inputs!$B$18</f>
        <v>687097217.64421594</v>
      </c>
      <c r="AD58" s="110">
        <f ca="1">IF(Inputs!$B$28="Yes",Output_Detail!AD141,0)*Inputs!$B$18</f>
        <v>687097217.64421594</v>
      </c>
      <c r="AE58" s="110">
        <f ca="1">IF(Inputs!$B$28="Yes",Output_Detail!AE141,0)*Inputs!$B$18</f>
        <v>687097217.64421594</v>
      </c>
      <c r="AF58" s="120">
        <f ca="1">IF(Inputs!$B$28="Yes",Output_Detail!AF141,0)*Inputs!$B$18</f>
        <v>687097217.64421594</v>
      </c>
      <c r="AG58" s="109">
        <f>IF(Inputs!$B$28="Yes",Output_Detail!AG141,0)*Inputs!$B$19</f>
        <v>0</v>
      </c>
      <c r="AH58" s="110">
        <f>IF(Inputs!$B$28="Yes",Output_Detail!AH141,0)*Inputs!$B$19</f>
        <v>0</v>
      </c>
      <c r="AI58" s="110">
        <f ca="1">IF(Inputs!$B$28="Yes",Output_Detail!AI141,0)*Inputs!$B$19</f>
        <v>11773.136478192171</v>
      </c>
      <c r="AJ58" s="110">
        <f ca="1">IF(Inputs!$B$28="Yes",Output_Detail!AJ141,0)*Inputs!$B$19</f>
        <v>23711.096867079039</v>
      </c>
      <c r="AK58" s="110">
        <f ca="1">IF(Inputs!$B$28="Yes",Output_Detail!AK141,0)*Inputs!$B$19</f>
        <v>35816.188701410312</v>
      </c>
      <c r="AL58" s="110">
        <f ca="1">IF(Inputs!$B$28="Yes",Output_Detail!AL141,0)*Inputs!$B$19</f>
        <v>59137.858629432951</v>
      </c>
      <c r="AM58" s="110">
        <f ca="1">IF(Inputs!$B$28="Yes",Output_Detail!AM141,0)*Inputs!$B$19</f>
        <v>82786.031936447907</v>
      </c>
      <c r="AN58" s="110">
        <f ca="1">IF(Inputs!$B$28="Yes",Output_Detail!AN141,0)*Inputs!$B$19</f>
        <v>106765.27966976106</v>
      </c>
      <c r="AO58" s="110">
        <f ca="1">IF(Inputs!$B$28="Yes",Output_Detail!AO141,0)*Inputs!$B$19</f>
        <v>117131.12984517131</v>
      </c>
      <c r="AP58" s="110">
        <f ca="1">IF(Inputs!$B$28="Yes",Output_Detail!AP141,0)*Inputs!$B$19</f>
        <v>127642.10192303728</v>
      </c>
      <c r="AQ58" s="110">
        <f ca="1">IF(Inputs!$B$28="Yes",Output_Detail!AQ141,0)*Inputs!$B$19</f>
        <v>138300.22760999337</v>
      </c>
      <c r="AR58" s="110">
        <f ca="1">IF(Inputs!$B$28="Yes",Output_Detail!AR141,0)*Inputs!$B$19</f>
        <v>158834.17255848294</v>
      </c>
      <c r="AS58" s="110">
        <f ca="1">IF(Inputs!$B$28="Yes",Output_Detail!AS141,0)*Inputs!$B$19</f>
        <v>179655.59273625142</v>
      </c>
      <c r="AT58" s="110">
        <f ca="1">IF(Inputs!$B$28="Yes",Output_Detail!AT141,0)*Inputs!$B$19</f>
        <v>200768.5127965087</v>
      </c>
      <c r="AU58" s="110">
        <f ca="1">IF(Inputs!$B$28="Yes",Output_Detail!AU141,0)*Inputs!$B$19</f>
        <v>209895.29477666219</v>
      </c>
      <c r="AV58" s="110">
        <f ca="1">IF(Inputs!$B$28="Yes",Output_Detail!AV141,0)*Inputs!$B$19</f>
        <v>219149.85170453787</v>
      </c>
      <c r="AW58" s="110">
        <f ca="1">IF(Inputs!$B$28="Yes",Output_Detail!AW141,0)*Inputs!$B$19</f>
        <v>228533.9724294038</v>
      </c>
      <c r="AX58" s="110">
        <f ca="1">IF(Inputs!$B$28="Yes",Output_Detail!AX141,0)*Inputs!$B$19</f>
        <v>246613.41941793051</v>
      </c>
      <c r="AY58" s="110">
        <f ca="1">IF(Inputs!$B$28="Yes",Output_Detail!AY141,0)*Inputs!$B$19</f>
        <v>264945.97866429662</v>
      </c>
      <c r="AZ58" s="110">
        <f ca="1">IF(Inputs!$B$28="Yes",Output_Detail!AZ141,0)*Inputs!$B$19</f>
        <v>283535.19374011178</v>
      </c>
      <c r="BA58" s="110">
        <f ca="1">IF(Inputs!$B$28="Yes",Output_Detail!BA141,0)*Inputs!$B$19</f>
        <v>291571.01790346444</v>
      </c>
      <c r="BB58" s="110">
        <f ca="1">IF(Inputs!$B$28="Yes",Output_Detail!BB141,0)*Inputs!$B$19</f>
        <v>299719.34360510408</v>
      </c>
      <c r="BC58" s="110">
        <f ca="1">IF(Inputs!$B$28="Yes",Output_Detail!BC141,0)*Inputs!$B$19</f>
        <v>307981.74586656661</v>
      </c>
      <c r="BD58" s="110">
        <f ca="1">IF(Inputs!$B$28="Yes",Output_Detail!BD141,0)*Inputs!$B$19</f>
        <v>323900.09006350039</v>
      </c>
      <c r="BE58" s="110">
        <f ca="1">IF(Inputs!$B$28="Yes",Output_Detail!BE141,0)*Inputs!$B$19</f>
        <v>340041.29107919126</v>
      </c>
      <c r="BF58" s="110">
        <f ca="1">IF(Inputs!$B$28="Yes",Output_Detail!BF141,0)*Inputs!$B$19</f>
        <v>356408.46890910174</v>
      </c>
      <c r="BG58" s="110">
        <f ca="1">IF(Inputs!$B$28="Yes",Output_Detail!BG141,0)*Inputs!$B$19</f>
        <v>356408.46890910174</v>
      </c>
      <c r="BH58" s="110">
        <f ca="1">IF(Inputs!$B$28="Yes",Output_Detail!BH141,0)*Inputs!$B$19</f>
        <v>356408.46890910174</v>
      </c>
      <c r="BI58" s="110">
        <f ca="1">IF(Inputs!$B$28="Yes",Output_Detail!BI141,0)*Inputs!$B$19</f>
        <v>356408.46890910174</v>
      </c>
      <c r="BJ58" s="120">
        <f ca="1">IF(Inputs!$B$28="Yes",Output_Detail!BJ141,0)*Inputs!$B$19</f>
        <v>356408.46890910174</v>
      </c>
      <c r="BK58" s="109">
        <f>(C58*Conversions!G$14+AG58*Conversions!G$15)/Conversions!$B$9</f>
        <v>0</v>
      </c>
      <c r="BL58" s="110">
        <f>(D58*Conversions!H$14+AH58*Conversions!H$15)/Conversions!$B$9</f>
        <v>0</v>
      </c>
      <c r="BM58" s="110">
        <f ca="1">(E58*Conversions!I$14+AI58*Conversions!I$15)/Conversions!$B$9</f>
        <v>14241.204401055407</v>
      </c>
      <c r="BN58" s="110">
        <f ca="1">(F58*Conversions!J$14+AJ58*Conversions!J$15)/Conversions!$B$9</f>
        <v>28485.42101266803</v>
      </c>
      <c r="BO58" s="110">
        <f ca="1">(G58*Conversions!K$14+AK58*Conversions!K$15)/Conversions!$B$9</f>
        <v>42731.307898245243</v>
      </c>
      <c r="BP58" s="110">
        <f ca="1">(H58*Conversions!L$14+AL58*Conversions!L$15)/Conversions!$B$9</f>
        <v>70065.996533697311</v>
      </c>
      <c r="BQ58" s="110">
        <f ca="1">(I58*Conversions!M$14+AM58*Conversions!M$15)/Conversions!$B$9</f>
        <v>97398.540261687813</v>
      </c>
      <c r="BR58" s="110">
        <f ca="1">(J58*Conversions!N$14+AN58*Conversions!N$15)/Conversions!$B$9</f>
        <v>124726.16724386267</v>
      </c>
      <c r="BS58" s="110">
        <f ca="1">(K58*Conversions!O$14+AO58*Conversions!O$15)/Conversions!$B$9</f>
        <v>134119.76484109304</v>
      </c>
      <c r="BT58" s="110">
        <f ca="1">(L58*Conversions!P$14+AP58*Conversions!P$15)/Conversions!$B$9</f>
        <v>143195.43384818136</v>
      </c>
      <c r="BU58" s="110">
        <f ca="1">(M58*Conversions!Q$14+AQ58*Conversions!Q$15)/Conversions!$B$9</f>
        <v>151945.31101665393</v>
      </c>
      <c r="BV58" s="110">
        <f ca="1">(N58*Conversions!R$14+AR58*Conversions!R$15)/Conversions!$B$9</f>
        <v>170822.09071988286</v>
      </c>
      <c r="BW58" s="110">
        <f ca="1">(O58*Conversions!S$14+AS58*Conversions!S$15)/Conversions!$B$9</f>
        <v>189049.08033119023</v>
      </c>
      <c r="BX58" s="110">
        <f ca="1">(P58*Conversions!T$14+AT58*Conversions!T$15)/Conversions!$B$9</f>
        <v>204615.21384706558</v>
      </c>
      <c r="BY58" s="110">
        <f ca="1">(Q58*Conversions!U$14+AU58*Conversions!U$15)/Conversions!$B$9</f>
        <v>206963.82978601012</v>
      </c>
      <c r="BZ58" s="110">
        <f ca="1">(R58*Conversions!V$14+AV58*Conversions!V$15)/Conversions!$B$9</f>
        <v>208829.53216576157</v>
      </c>
      <c r="CA58" s="110">
        <f ca="1">(S58*Conversions!W$14+AW58*Conversions!W$15)/Conversions!$B$9</f>
        <v>210201.26823987212</v>
      </c>
      <c r="CB58" s="110">
        <f ca="1">(T58*Conversions!X$14+AX58*Conversions!X$15)/Conversions!$B$9</f>
        <v>218661.03886520764</v>
      </c>
      <c r="CC58" s="110">
        <f ca="1">(U58*Conversions!Y$14+AY58*Conversions!Y$15)/Conversions!$B$9</f>
        <v>226139.04125332745</v>
      </c>
      <c r="CD58" s="110">
        <f ca="1">(V58*Conversions!Z$14+AZ58*Conversions!Z$15)/Conversions!$B$9</f>
        <v>232613.02861584569</v>
      </c>
      <c r="CE58" s="110">
        <f ca="1">(W58*Conversions!AA$14+BA58*Conversions!AA$15)/Conversions!$B$9</f>
        <v>229546.99949683162</v>
      </c>
      <c r="CF58" s="110">
        <f ca="1">(X58*Conversions!AB$14+BB58*Conversions!AB$15)/Conversions!$B$9</f>
        <v>226033.42075976823</v>
      </c>
      <c r="CG58" s="110">
        <f ca="1">(Y58*Conversions!AC$14+BC58*Conversions!AC$15)/Conversions!$B$9</f>
        <v>222062.24778674351</v>
      </c>
      <c r="CH58" s="110">
        <f ca="1">(Z58*Conversions!AD$14+BD58*Conversions!AD$15)/Conversions!$B$9</f>
        <v>222810.17681385213</v>
      </c>
      <c r="CI58" s="110">
        <f ca="1">(AA58*Conversions!AE$14+BE58*Conversions!AE$15)/Conversions!$B$9</f>
        <v>222649.39757082547</v>
      </c>
      <c r="CJ58" s="110">
        <f ca="1">(AB58*Conversions!AF$14+BF58*Conversions!AF$15)/Conversions!$B$9</f>
        <v>221559.70238809826</v>
      </c>
      <c r="CK58" s="110">
        <f ca="1">(AC58*Conversions!AG$14+BG58*Conversions!AG$15)/Conversions!$B$9</f>
        <v>209753.24315533851</v>
      </c>
      <c r="CL58" s="110">
        <f ca="1">(AD58*Conversions!AH$14+BH58*Conversions!AH$15)/Conversions!$B$9</f>
        <v>197946.78392257873</v>
      </c>
      <c r="CM58" s="110">
        <f ca="1">(AE58*Conversions!AI$14+BI58*Conversions!AI$15)/Conversions!$B$9</f>
        <v>186140.32468981895</v>
      </c>
      <c r="CN58" s="120">
        <f ca="1">(AF58*Conversions!AJ$14+BJ58*Conversions!AJ$15)/Conversions!$B$9</f>
        <v>174333.86545705918</v>
      </c>
    </row>
    <row r="59" spans="2:92">
      <c r="C59" s="109"/>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20"/>
      <c r="AG59" s="109"/>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20"/>
      <c r="BK59" s="109"/>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20"/>
    </row>
    <row r="60" spans="2:92">
      <c r="B60" s="123" t="s">
        <v>76</v>
      </c>
      <c r="C60" s="109"/>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20"/>
      <c r="AG60" s="109"/>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20"/>
      <c r="BK60" s="109"/>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20"/>
    </row>
    <row r="61" spans="2:92">
      <c r="B61" s="96" t="s">
        <v>46</v>
      </c>
      <c r="C61" s="109">
        <f ca="1">IF(Inputs!$B$30="Yes",Output_Detail!C144,0)*Inputs!$B$18</f>
        <v>73089700</v>
      </c>
      <c r="D61" s="110">
        <f ca="1">IF(Inputs!$B$30="Yes",Output_Detail!D144,0)*Inputs!$B$18</f>
        <v>146179400</v>
      </c>
      <c r="E61" s="110">
        <f ca="1">IF(Inputs!$B$30="Yes",Output_Detail!E144,0)*Inputs!$B$18</f>
        <v>219269100</v>
      </c>
      <c r="F61" s="110">
        <f ca="1">IF(Inputs!$B$30="Yes",Output_Detail!F144,0)*Inputs!$B$18</f>
        <v>292358800</v>
      </c>
      <c r="G61" s="110">
        <f ca="1">IF(Inputs!$B$30="Yes",Output_Detail!G144,0)*Inputs!$B$18</f>
        <v>365448500</v>
      </c>
      <c r="H61" s="110">
        <f ca="1">IF(Inputs!$B$30="Yes",Output_Detail!H144,0)*Inputs!$B$18</f>
        <v>438538200</v>
      </c>
      <c r="I61" s="110">
        <f ca="1">IF(Inputs!$B$30="Yes",Output_Detail!I144,0)*Inputs!$B$18</f>
        <v>511627900</v>
      </c>
      <c r="J61" s="110">
        <f ca="1">IF(Inputs!$B$30="Yes",Output_Detail!J144,0)*Inputs!$B$18</f>
        <v>584717600</v>
      </c>
      <c r="K61" s="110">
        <f ca="1">IF(Inputs!$B$30="Yes",Output_Detail!K144,0)*Inputs!$B$18</f>
        <v>657807300</v>
      </c>
      <c r="L61" s="110">
        <f ca="1">IF(Inputs!$B$30="Yes",Output_Detail!L144,0)*Inputs!$B$18</f>
        <v>730897000</v>
      </c>
      <c r="M61" s="110">
        <f ca="1">IF(Inputs!$B$30="Yes",Output_Detail!M144,0)*Inputs!$B$18</f>
        <v>803986700</v>
      </c>
      <c r="N61" s="110">
        <f ca="1">IF(Inputs!$B$30="Yes",Output_Detail!N144,0)*Inputs!$B$18</f>
        <v>877076400</v>
      </c>
      <c r="O61" s="110">
        <f ca="1">IF(Inputs!$B$30="Yes",Output_Detail!O144,0)*Inputs!$B$18</f>
        <v>950166100</v>
      </c>
      <c r="P61" s="110">
        <f ca="1">IF(Inputs!$B$30="Yes",Output_Detail!P144,0)*Inputs!$B$18</f>
        <v>1023255800</v>
      </c>
      <c r="Q61" s="110">
        <f ca="1">IF(Inputs!$B$30="Yes",Output_Detail!Q144,0)*Inputs!$B$18</f>
        <v>1096345500</v>
      </c>
      <c r="R61" s="110">
        <f ca="1">IF(Inputs!$B$30="Yes",Output_Detail!R144,0)*Inputs!$B$18</f>
        <v>1169435200</v>
      </c>
      <c r="S61" s="110">
        <f ca="1">IF(Inputs!$B$30="Yes",Output_Detail!S144,0)*Inputs!$B$18</f>
        <v>1242524900</v>
      </c>
      <c r="T61" s="110">
        <f ca="1">IF(Inputs!$B$30="Yes",Output_Detail!T144,0)*Inputs!$B$18</f>
        <v>1315614600</v>
      </c>
      <c r="U61" s="110">
        <f ca="1">IF(Inputs!$B$30="Yes",Output_Detail!U144,0)*Inputs!$B$18</f>
        <v>1388704300</v>
      </c>
      <c r="V61" s="110">
        <f ca="1">IF(Inputs!$B$30="Yes",Output_Detail!V144,0)*Inputs!$B$18</f>
        <v>1461794000</v>
      </c>
      <c r="W61" s="110">
        <f ca="1">IF(Inputs!$B$30="Yes",Output_Detail!W144,0)*Inputs!$B$18</f>
        <v>1534883700</v>
      </c>
      <c r="X61" s="110">
        <f ca="1">IF(Inputs!$B$30="Yes",Output_Detail!X144,0)*Inputs!$B$18</f>
        <v>1607973400</v>
      </c>
      <c r="Y61" s="110">
        <f ca="1">IF(Inputs!$B$30="Yes",Output_Detail!Y144,0)*Inputs!$B$18</f>
        <v>1681063100</v>
      </c>
      <c r="Z61" s="110">
        <f ca="1">IF(Inputs!$B$30="Yes",Output_Detail!Z144,0)*Inputs!$B$18</f>
        <v>1754152800</v>
      </c>
      <c r="AA61" s="110">
        <f ca="1">IF(Inputs!$B$30="Yes",Output_Detail!AA144,0)*Inputs!$B$18</f>
        <v>1827242500</v>
      </c>
      <c r="AB61" s="110">
        <f ca="1">IF(Inputs!$B$30="Yes",Output_Detail!AB144,0)*Inputs!$B$18</f>
        <v>1900332200</v>
      </c>
      <c r="AC61" s="110">
        <f ca="1">IF(Inputs!$B$30="Yes",Output_Detail!AC144,0)*Inputs!$B$18</f>
        <v>1973421900</v>
      </c>
      <c r="AD61" s="110">
        <f ca="1">IF(Inputs!$B$30="Yes",Output_Detail!AD144,0)*Inputs!$B$18</f>
        <v>2046511600</v>
      </c>
      <c r="AE61" s="110">
        <f ca="1">IF(Inputs!$B$30="Yes",Output_Detail!AE144,0)*Inputs!$B$18</f>
        <v>2119601300</v>
      </c>
      <c r="AF61" s="120">
        <f ca="1">IF(Inputs!$B$30="Yes",Output_Detail!AF144,0)*Inputs!$B$18</f>
        <v>2192691000</v>
      </c>
      <c r="AG61" s="109">
        <f ca="1">IF(Inputs!$B$30="Yes",Output_Detail!AG144,0)*Inputs!$B$19</f>
        <v>327450</v>
      </c>
      <c r="AH61" s="110">
        <f ca="1">IF(Inputs!$B$30="Yes",Output_Detail!AH144,0)*Inputs!$B$19</f>
        <v>654900</v>
      </c>
      <c r="AI61" s="110">
        <f ca="1">IF(Inputs!$B$30="Yes",Output_Detail!AI144,0)*Inputs!$B$19</f>
        <v>982350</v>
      </c>
      <c r="AJ61" s="110">
        <f ca="1">IF(Inputs!$B$30="Yes",Output_Detail!AJ144,0)*Inputs!$B$19</f>
        <v>1309800</v>
      </c>
      <c r="AK61" s="110">
        <f ca="1">IF(Inputs!$B$30="Yes",Output_Detail!AK144,0)*Inputs!$B$19</f>
        <v>1637250</v>
      </c>
      <c r="AL61" s="110">
        <f ca="1">IF(Inputs!$B$30="Yes",Output_Detail!AL144,0)*Inputs!$B$19</f>
        <v>1964700</v>
      </c>
      <c r="AM61" s="110">
        <f ca="1">IF(Inputs!$B$30="Yes",Output_Detail!AM144,0)*Inputs!$B$19</f>
        <v>2292150</v>
      </c>
      <c r="AN61" s="110">
        <f ca="1">IF(Inputs!$B$30="Yes",Output_Detail!AN144,0)*Inputs!$B$19</f>
        <v>2619600</v>
      </c>
      <c r="AO61" s="110">
        <f ca="1">IF(Inputs!$B$30="Yes",Output_Detail!AO144,0)*Inputs!$B$19</f>
        <v>2947050</v>
      </c>
      <c r="AP61" s="110">
        <f ca="1">IF(Inputs!$B$30="Yes",Output_Detail!AP144,0)*Inputs!$B$19</f>
        <v>3274500</v>
      </c>
      <c r="AQ61" s="110">
        <f ca="1">IF(Inputs!$B$30="Yes",Output_Detail!AQ144,0)*Inputs!$B$19</f>
        <v>3601950</v>
      </c>
      <c r="AR61" s="110">
        <f ca="1">IF(Inputs!$B$30="Yes",Output_Detail!AR144,0)*Inputs!$B$19</f>
        <v>3929400</v>
      </c>
      <c r="AS61" s="110">
        <f ca="1">IF(Inputs!$B$30="Yes",Output_Detail!AS144,0)*Inputs!$B$19</f>
        <v>4256850</v>
      </c>
      <c r="AT61" s="110">
        <f ca="1">IF(Inputs!$B$30="Yes",Output_Detail!AT144,0)*Inputs!$B$19</f>
        <v>4584300</v>
      </c>
      <c r="AU61" s="110">
        <f ca="1">IF(Inputs!$B$30="Yes",Output_Detail!AU144,0)*Inputs!$B$19</f>
        <v>4911750</v>
      </c>
      <c r="AV61" s="110">
        <f ca="1">IF(Inputs!$B$30="Yes",Output_Detail!AV144,0)*Inputs!$B$19</f>
        <v>5239200</v>
      </c>
      <c r="AW61" s="110">
        <f ca="1">IF(Inputs!$B$30="Yes",Output_Detail!AW144,0)*Inputs!$B$19</f>
        <v>5566650</v>
      </c>
      <c r="AX61" s="110">
        <f ca="1">IF(Inputs!$B$30="Yes",Output_Detail!AX144,0)*Inputs!$B$19</f>
        <v>5894100</v>
      </c>
      <c r="AY61" s="110">
        <f ca="1">IF(Inputs!$B$30="Yes",Output_Detail!AY144,0)*Inputs!$B$19</f>
        <v>6221550</v>
      </c>
      <c r="AZ61" s="110">
        <f ca="1">IF(Inputs!$B$30="Yes",Output_Detail!AZ144,0)*Inputs!$B$19</f>
        <v>6549000</v>
      </c>
      <c r="BA61" s="110">
        <f ca="1">IF(Inputs!$B$30="Yes",Output_Detail!BA144,0)*Inputs!$B$19</f>
        <v>6876450</v>
      </c>
      <c r="BB61" s="110">
        <f ca="1">IF(Inputs!$B$30="Yes",Output_Detail!BB144,0)*Inputs!$B$19</f>
        <v>7203900</v>
      </c>
      <c r="BC61" s="110">
        <f ca="1">IF(Inputs!$B$30="Yes",Output_Detail!BC144,0)*Inputs!$B$19</f>
        <v>7531350</v>
      </c>
      <c r="BD61" s="110">
        <f ca="1">IF(Inputs!$B$30="Yes",Output_Detail!BD144,0)*Inputs!$B$19</f>
        <v>7858800</v>
      </c>
      <c r="BE61" s="110">
        <f ca="1">IF(Inputs!$B$30="Yes",Output_Detail!BE144,0)*Inputs!$B$19</f>
        <v>8186250</v>
      </c>
      <c r="BF61" s="110">
        <f ca="1">IF(Inputs!$B$30="Yes",Output_Detail!BF144,0)*Inputs!$B$19</f>
        <v>8513700</v>
      </c>
      <c r="BG61" s="110">
        <f ca="1">IF(Inputs!$B$30="Yes",Output_Detail!BG144,0)*Inputs!$B$19</f>
        <v>8841150</v>
      </c>
      <c r="BH61" s="110">
        <f ca="1">IF(Inputs!$B$30="Yes",Output_Detail!BH144,0)*Inputs!$B$19</f>
        <v>9168600</v>
      </c>
      <c r="BI61" s="110">
        <f ca="1">IF(Inputs!$B$30="Yes",Output_Detail!BI144,0)*Inputs!$B$19</f>
        <v>9496050</v>
      </c>
      <c r="BJ61" s="120">
        <f ca="1">IF(Inputs!$B$30="Yes",Output_Detail!BJ144,0)*Inputs!$B$19</f>
        <v>9823500</v>
      </c>
      <c r="BK61" s="109">
        <f ca="1">(C61*Conversions!G$14+AG61*Conversions!G$15)/Conversions!$B$9</f>
        <v>63426.565119718303</v>
      </c>
      <c r="BL61" s="110">
        <f ca="1">(D61*Conversions!H$14+AH61*Conversions!H$15)/Conversions!$B$9</f>
        <v>126225.17647887324</v>
      </c>
      <c r="BM61" s="110">
        <f ca="1">(E61*Conversions!I$14+AI61*Conversions!I$15)/Conversions!$B$9</f>
        <v>188395.83407746479</v>
      </c>
      <c r="BN61" s="110">
        <f ca="1">(F61*Conversions!J$14+AJ61*Conversions!J$15)/Conversions!$B$9</f>
        <v>249938.53791549295</v>
      </c>
      <c r="BO61" s="110">
        <f ca="1">(G61*Conversions!K$14+AK61*Conversions!K$15)/Conversions!$B$9</f>
        <v>310853.28799295769</v>
      </c>
      <c r="BP61" s="110">
        <f ca="1">(H61*Conversions!L$14+AL61*Conversions!L$15)/Conversions!$B$9</f>
        <v>371140.08430985914</v>
      </c>
      <c r="BQ61" s="110">
        <f ca="1">(I61*Conversions!M$14+AM61*Conversions!M$15)/Conversions!$B$9</f>
        <v>430798.92686619714</v>
      </c>
      <c r="BR61" s="110">
        <f ca="1">(J61*Conversions!N$14+AN61*Conversions!N$15)/Conversions!$B$9</f>
        <v>489829.81566197181</v>
      </c>
      <c r="BS61" s="110">
        <f ca="1">(K61*Conversions!O$14+AO61*Conversions!O$15)/Conversions!$B$9</f>
        <v>543146.32523661968</v>
      </c>
      <c r="BT61" s="110">
        <f ca="1">(L61*Conversions!P$14+AP61*Conversions!P$15)/Conversions!$B$9</f>
        <v>594704.56428169017</v>
      </c>
      <c r="BU61" s="110">
        <f ca="1">(M61*Conversions!Q$14+AQ61*Conversions!Q$15)/Conversions!$B$9</f>
        <v>644504.53279718303</v>
      </c>
      <c r="BV61" s="110">
        <f ca="1">(N61*Conversions!R$14+AR61*Conversions!R$15)/Conversions!$B$9</f>
        <v>692546.23078309849</v>
      </c>
      <c r="BW61" s="110">
        <f ca="1">(O61*Conversions!S$14+AS61*Conversions!S$15)/Conversions!$B$9</f>
        <v>738829.65823943657</v>
      </c>
      <c r="BX61" s="110">
        <f ca="1">(P61*Conversions!T$14+AT61*Conversions!T$15)/Conversions!$B$9</f>
        <v>778080.00357746484</v>
      </c>
      <c r="BY61" s="110">
        <f ca="1">(Q61*Conversions!U$14+AU61*Conversions!U$15)/Conversions!$B$9</f>
        <v>814818.5338732393</v>
      </c>
      <c r="BZ61" s="110">
        <f ca="1">(R61*Conversions!V$14+AV61*Conversions!V$15)/Conversions!$B$9</f>
        <v>849045.24912676052</v>
      </c>
      <c r="CA61" s="110">
        <f ca="1">(S61*Conversions!W$14+AW61*Conversions!W$15)/Conversions!$B$9</f>
        <v>880760.14933802804</v>
      </c>
      <c r="CB61" s="110">
        <f ca="1">(T61*Conversions!X$14+AX61*Conversions!X$15)/Conversions!$B$9</f>
        <v>909963.2345070421</v>
      </c>
      <c r="CC61" s="110">
        <f ca="1">(U61*Conversions!Y$14+AY61*Conversions!Y$15)/Conversions!$B$9</f>
        <v>936654.50463380269</v>
      </c>
      <c r="CD61" s="110">
        <f ca="1">(V61*Conversions!Z$14+AZ61*Conversions!Z$15)/Conversions!$B$9</f>
        <v>960833.95971830969</v>
      </c>
      <c r="CE61" s="110">
        <f ca="1">(W61*Conversions!AA$14+BA61*Conversions!AA$15)/Conversions!$B$9</f>
        <v>982501.59976056311</v>
      </c>
      <c r="CF61" s="110">
        <f ca="1">(X61*Conversions!AB$14+BB61*Conversions!AB$15)/Conversions!$B$9</f>
        <v>1001657.4247605631</v>
      </c>
      <c r="CG61" s="110">
        <f ca="1">(Y61*Conversions!AC$14+BC61*Conversions!AC$15)/Conversions!$B$9</f>
        <v>1018301.4347183096</v>
      </c>
      <c r="CH61" s="110">
        <f ca="1">(Z61*Conversions!AD$14+BD61*Conversions!AD$15)/Conversions!$B$9</f>
        <v>1032433.6296338025</v>
      </c>
      <c r="CI61" s="110">
        <f ca="1">(AA61*Conversions!AE$14+BE61*Conversions!AE$15)/Conversions!$B$9</f>
        <v>1044054.0095070417</v>
      </c>
      <c r="CJ61" s="110">
        <f ca="1">(AB61*Conversions!AF$14+BF61*Conversions!AF$15)/Conversions!$B$9</f>
        <v>1053162.5743380275</v>
      </c>
      <c r="CK61" s="110">
        <f ca="1">(AC61*Conversions!AG$14+BG61*Conversions!AG$15)/Conversions!$B$9</f>
        <v>1059759.3241267598</v>
      </c>
      <c r="CL61" s="110">
        <f ca="1">(AD61*Conversions!AH$14+BH61*Conversions!AH$15)/Conversions!$B$9</f>
        <v>1063844.2588732387</v>
      </c>
      <c r="CM61" s="110">
        <f ca="1">(AE61*Conversions!AI$14+BI61*Conversions!AI$15)/Conversions!$B$9</f>
        <v>1065417.378577464</v>
      </c>
      <c r="CN61" s="120">
        <f ca="1">(AF61*Conversions!AJ$14+BJ61*Conversions!AJ$15)/Conversions!$B$9</f>
        <v>1064478.683239436</v>
      </c>
    </row>
    <row r="62" spans="2:92">
      <c r="B62" s="96" t="s">
        <v>47</v>
      </c>
      <c r="C62" s="109">
        <f ca="1">IF(Inputs!$B$30="Yes",Output_Detail!C145,0)*Inputs!$B$18</f>
        <v>73089700</v>
      </c>
      <c r="D62" s="110">
        <f ca="1">IF(Inputs!$B$30="Yes",Output_Detail!D145,0)*Inputs!$B$18</f>
        <v>146179400</v>
      </c>
      <c r="E62" s="110">
        <f ca="1">IF(Inputs!$B$30="Yes",Output_Detail!E145,0)*Inputs!$B$18</f>
        <v>219269100</v>
      </c>
      <c r="F62" s="110">
        <f ca="1">IF(Inputs!$B$30="Yes",Output_Detail!F145,0)*Inputs!$B$18</f>
        <v>292358800</v>
      </c>
      <c r="G62" s="110">
        <f ca="1">IF(Inputs!$B$30="Yes",Output_Detail!G145,0)*Inputs!$B$18</f>
        <v>365448500</v>
      </c>
      <c r="H62" s="110">
        <f ca="1">IF(Inputs!$B$30="Yes",Output_Detail!H145,0)*Inputs!$B$18</f>
        <v>438538200</v>
      </c>
      <c r="I62" s="110">
        <f ca="1">IF(Inputs!$B$30="Yes",Output_Detail!I145,0)*Inputs!$B$18</f>
        <v>511627900</v>
      </c>
      <c r="J62" s="110">
        <f ca="1">IF(Inputs!$B$30="Yes",Output_Detail!J145,0)*Inputs!$B$18</f>
        <v>584717600</v>
      </c>
      <c r="K62" s="110">
        <f ca="1">IF(Inputs!$B$30="Yes",Output_Detail!K145,0)*Inputs!$B$18</f>
        <v>657807300</v>
      </c>
      <c r="L62" s="110">
        <f ca="1">IF(Inputs!$B$30="Yes",Output_Detail!L145,0)*Inputs!$B$18</f>
        <v>730897000</v>
      </c>
      <c r="M62" s="110">
        <f ca="1">IF(Inputs!$B$30="Yes",Output_Detail!M145,0)*Inputs!$B$18</f>
        <v>803986700</v>
      </c>
      <c r="N62" s="110">
        <f ca="1">IF(Inputs!$B$30="Yes",Output_Detail!N145,0)*Inputs!$B$18</f>
        <v>877076400</v>
      </c>
      <c r="O62" s="110">
        <f ca="1">IF(Inputs!$B$30="Yes",Output_Detail!O145,0)*Inputs!$B$18</f>
        <v>950166100</v>
      </c>
      <c r="P62" s="110">
        <f ca="1">IF(Inputs!$B$30="Yes",Output_Detail!P145,0)*Inputs!$B$18</f>
        <v>1023255800</v>
      </c>
      <c r="Q62" s="110">
        <f ca="1">IF(Inputs!$B$30="Yes",Output_Detail!Q145,0)*Inputs!$B$18</f>
        <v>1096345500</v>
      </c>
      <c r="R62" s="110">
        <f ca="1">IF(Inputs!$B$30="Yes",Output_Detail!R145,0)*Inputs!$B$18</f>
        <v>1169435200</v>
      </c>
      <c r="S62" s="110">
        <f ca="1">IF(Inputs!$B$30="Yes",Output_Detail!S145,0)*Inputs!$B$18</f>
        <v>1242524900</v>
      </c>
      <c r="T62" s="110">
        <f ca="1">IF(Inputs!$B$30="Yes",Output_Detail!T145,0)*Inputs!$B$18</f>
        <v>1315614600</v>
      </c>
      <c r="U62" s="110">
        <f ca="1">IF(Inputs!$B$30="Yes",Output_Detail!U145,0)*Inputs!$B$18</f>
        <v>1388704300</v>
      </c>
      <c r="V62" s="110">
        <f ca="1">IF(Inputs!$B$30="Yes",Output_Detail!V145,0)*Inputs!$B$18</f>
        <v>1461794000</v>
      </c>
      <c r="W62" s="110">
        <f ca="1">IF(Inputs!$B$30="Yes",Output_Detail!W145,0)*Inputs!$B$18</f>
        <v>1534883700</v>
      </c>
      <c r="X62" s="110">
        <f ca="1">IF(Inputs!$B$30="Yes",Output_Detail!X145,0)*Inputs!$B$18</f>
        <v>1607973400</v>
      </c>
      <c r="Y62" s="110">
        <f ca="1">IF(Inputs!$B$30="Yes",Output_Detail!Y145,0)*Inputs!$B$18</f>
        <v>1681063100</v>
      </c>
      <c r="Z62" s="110">
        <f ca="1">IF(Inputs!$B$30="Yes",Output_Detail!Z145,0)*Inputs!$B$18</f>
        <v>1754152800</v>
      </c>
      <c r="AA62" s="110">
        <f ca="1">IF(Inputs!$B$30="Yes",Output_Detail!AA145,0)*Inputs!$B$18</f>
        <v>1827242500</v>
      </c>
      <c r="AB62" s="110">
        <f ca="1">IF(Inputs!$B$30="Yes",Output_Detail!AB145,0)*Inputs!$B$18</f>
        <v>1900332200</v>
      </c>
      <c r="AC62" s="110">
        <f ca="1">IF(Inputs!$B$30="Yes",Output_Detail!AC145,0)*Inputs!$B$18</f>
        <v>1973421900</v>
      </c>
      <c r="AD62" s="110">
        <f ca="1">IF(Inputs!$B$30="Yes",Output_Detail!AD145,0)*Inputs!$B$18</f>
        <v>2046511600</v>
      </c>
      <c r="AE62" s="110">
        <f ca="1">IF(Inputs!$B$30="Yes",Output_Detail!AE145,0)*Inputs!$B$18</f>
        <v>2119601300</v>
      </c>
      <c r="AF62" s="120">
        <f ca="1">IF(Inputs!$B$30="Yes",Output_Detail!AF145,0)*Inputs!$B$18</f>
        <v>2192691000</v>
      </c>
      <c r="AG62" s="109">
        <f ca="1">IF(Inputs!$B$30="Yes",Output_Detail!AG145,0)*Inputs!$B$19</f>
        <v>327450</v>
      </c>
      <c r="AH62" s="110">
        <f ca="1">IF(Inputs!$B$30="Yes",Output_Detail!AH145,0)*Inputs!$B$19</f>
        <v>654900</v>
      </c>
      <c r="AI62" s="110">
        <f ca="1">IF(Inputs!$B$30="Yes",Output_Detail!AI145,0)*Inputs!$B$19</f>
        <v>982350</v>
      </c>
      <c r="AJ62" s="110">
        <f ca="1">IF(Inputs!$B$30="Yes",Output_Detail!AJ145,0)*Inputs!$B$19</f>
        <v>1309800</v>
      </c>
      <c r="AK62" s="110">
        <f ca="1">IF(Inputs!$B$30="Yes",Output_Detail!AK145,0)*Inputs!$B$19</f>
        <v>1637250</v>
      </c>
      <c r="AL62" s="110">
        <f ca="1">IF(Inputs!$B$30="Yes",Output_Detail!AL145,0)*Inputs!$B$19</f>
        <v>1964700</v>
      </c>
      <c r="AM62" s="110">
        <f ca="1">IF(Inputs!$B$30="Yes",Output_Detail!AM145,0)*Inputs!$B$19</f>
        <v>2292150</v>
      </c>
      <c r="AN62" s="110">
        <f ca="1">IF(Inputs!$B$30="Yes",Output_Detail!AN145,0)*Inputs!$B$19</f>
        <v>2619600</v>
      </c>
      <c r="AO62" s="110">
        <f ca="1">IF(Inputs!$B$30="Yes",Output_Detail!AO145,0)*Inputs!$B$19</f>
        <v>2947050</v>
      </c>
      <c r="AP62" s="110">
        <f ca="1">IF(Inputs!$B$30="Yes",Output_Detail!AP145,0)*Inputs!$B$19</f>
        <v>3274500</v>
      </c>
      <c r="AQ62" s="110">
        <f ca="1">IF(Inputs!$B$30="Yes",Output_Detail!AQ145,0)*Inputs!$B$19</f>
        <v>3601950</v>
      </c>
      <c r="AR62" s="110">
        <f ca="1">IF(Inputs!$B$30="Yes",Output_Detail!AR145,0)*Inputs!$B$19</f>
        <v>3929400</v>
      </c>
      <c r="AS62" s="110">
        <f ca="1">IF(Inputs!$B$30="Yes",Output_Detail!AS145,0)*Inputs!$B$19</f>
        <v>4256850</v>
      </c>
      <c r="AT62" s="110">
        <f ca="1">IF(Inputs!$B$30="Yes",Output_Detail!AT145,0)*Inputs!$B$19</f>
        <v>4584300</v>
      </c>
      <c r="AU62" s="110">
        <f ca="1">IF(Inputs!$B$30="Yes",Output_Detail!AU145,0)*Inputs!$B$19</f>
        <v>4911750</v>
      </c>
      <c r="AV62" s="110">
        <f ca="1">IF(Inputs!$B$30="Yes",Output_Detail!AV145,0)*Inputs!$B$19</f>
        <v>5239200</v>
      </c>
      <c r="AW62" s="110">
        <f ca="1">IF(Inputs!$B$30="Yes",Output_Detail!AW145,0)*Inputs!$B$19</f>
        <v>5566650</v>
      </c>
      <c r="AX62" s="110">
        <f ca="1">IF(Inputs!$B$30="Yes",Output_Detail!AX145,0)*Inputs!$B$19</f>
        <v>5894100</v>
      </c>
      <c r="AY62" s="110">
        <f ca="1">IF(Inputs!$B$30="Yes",Output_Detail!AY145,0)*Inputs!$B$19</f>
        <v>6221550</v>
      </c>
      <c r="AZ62" s="110">
        <f ca="1">IF(Inputs!$B$30="Yes",Output_Detail!AZ145,0)*Inputs!$B$19</f>
        <v>6549000</v>
      </c>
      <c r="BA62" s="110">
        <f ca="1">IF(Inputs!$B$30="Yes",Output_Detail!BA145,0)*Inputs!$B$19</f>
        <v>6876450</v>
      </c>
      <c r="BB62" s="110">
        <f ca="1">IF(Inputs!$B$30="Yes",Output_Detail!BB145,0)*Inputs!$B$19</f>
        <v>7203900</v>
      </c>
      <c r="BC62" s="110">
        <f ca="1">IF(Inputs!$B$30="Yes",Output_Detail!BC145,0)*Inputs!$B$19</f>
        <v>7531350</v>
      </c>
      <c r="BD62" s="110">
        <f ca="1">IF(Inputs!$B$30="Yes",Output_Detail!BD145,0)*Inputs!$B$19</f>
        <v>7858800</v>
      </c>
      <c r="BE62" s="110">
        <f ca="1">IF(Inputs!$B$30="Yes",Output_Detail!BE145,0)*Inputs!$B$19</f>
        <v>8186250</v>
      </c>
      <c r="BF62" s="110">
        <f ca="1">IF(Inputs!$B$30="Yes",Output_Detail!BF145,0)*Inputs!$B$19</f>
        <v>8513700</v>
      </c>
      <c r="BG62" s="110">
        <f ca="1">IF(Inputs!$B$30="Yes",Output_Detail!BG145,0)*Inputs!$B$19</f>
        <v>8841150</v>
      </c>
      <c r="BH62" s="110">
        <f ca="1">IF(Inputs!$B$30="Yes",Output_Detail!BH145,0)*Inputs!$B$19</f>
        <v>9168600</v>
      </c>
      <c r="BI62" s="110">
        <f ca="1">IF(Inputs!$B$30="Yes",Output_Detail!BI145,0)*Inputs!$B$19</f>
        <v>9496050</v>
      </c>
      <c r="BJ62" s="120">
        <f ca="1">IF(Inputs!$B$30="Yes",Output_Detail!BJ145,0)*Inputs!$B$19</f>
        <v>9823500</v>
      </c>
      <c r="BK62" s="109">
        <f ca="1">(C62*Conversions!G$14+AG62*Conversions!G$15)/Conversions!$B$9</f>
        <v>63426.565119718303</v>
      </c>
      <c r="BL62" s="110">
        <f ca="1">(D62*Conversions!H$14+AH62*Conversions!H$15)/Conversions!$B$9</f>
        <v>126225.17647887324</v>
      </c>
      <c r="BM62" s="110">
        <f ca="1">(E62*Conversions!I$14+AI62*Conversions!I$15)/Conversions!$B$9</f>
        <v>188395.83407746479</v>
      </c>
      <c r="BN62" s="110">
        <f ca="1">(F62*Conversions!J$14+AJ62*Conversions!J$15)/Conversions!$B$9</f>
        <v>249938.53791549295</v>
      </c>
      <c r="BO62" s="110">
        <f ca="1">(G62*Conversions!K$14+AK62*Conversions!K$15)/Conversions!$B$9</f>
        <v>310853.28799295769</v>
      </c>
      <c r="BP62" s="110">
        <f ca="1">(H62*Conversions!L$14+AL62*Conversions!L$15)/Conversions!$B$9</f>
        <v>371140.08430985914</v>
      </c>
      <c r="BQ62" s="110">
        <f ca="1">(I62*Conversions!M$14+AM62*Conversions!M$15)/Conversions!$B$9</f>
        <v>430798.92686619714</v>
      </c>
      <c r="BR62" s="110">
        <f ca="1">(J62*Conversions!N$14+AN62*Conversions!N$15)/Conversions!$B$9</f>
        <v>489829.81566197181</v>
      </c>
      <c r="BS62" s="110">
        <f ca="1">(K62*Conversions!O$14+AO62*Conversions!O$15)/Conversions!$B$9</f>
        <v>543146.32523661968</v>
      </c>
      <c r="BT62" s="110">
        <f ca="1">(L62*Conversions!P$14+AP62*Conversions!P$15)/Conversions!$B$9</f>
        <v>594704.56428169017</v>
      </c>
      <c r="BU62" s="110">
        <f ca="1">(M62*Conversions!Q$14+AQ62*Conversions!Q$15)/Conversions!$B$9</f>
        <v>644504.53279718303</v>
      </c>
      <c r="BV62" s="110">
        <f ca="1">(N62*Conversions!R$14+AR62*Conversions!R$15)/Conversions!$B$9</f>
        <v>692546.23078309849</v>
      </c>
      <c r="BW62" s="110">
        <f ca="1">(O62*Conversions!S$14+AS62*Conversions!S$15)/Conversions!$B$9</f>
        <v>738829.65823943657</v>
      </c>
      <c r="BX62" s="110">
        <f ca="1">(P62*Conversions!T$14+AT62*Conversions!T$15)/Conversions!$B$9</f>
        <v>778080.00357746484</v>
      </c>
      <c r="BY62" s="110">
        <f ca="1">(Q62*Conversions!U$14+AU62*Conversions!U$15)/Conversions!$B$9</f>
        <v>814818.5338732393</v>
      </c>
      <c r="BZ62" s="110">
        <f ca="1">(R62*Conversions!V$14+AV62*Conversions!V$15)/Conversions!$B$9</f>
        <v>849045.24912676052</v>
      </c>
      <c r="CA62" s="110">
        <f ca="1">(S62*Conversions!W$14+AW62*Conversions!W$15)/Conversions!$B$9</f>
        <v>880760.14933802804</v>
      </c>
      <c r="CB62" s="110">
        <f ca="1">(T62*Conversions!X$14+AX62*Conversions!X$15)/Conversions!$B$9</f>
        <v>909963.2345070421</v>
      </c>
      <c r="CC62" s="110">
        <f ca="1">(U62*Conversions!Y$14+AY62*Conversions!Y$15)/Conversions!$B$9</f>
        <v>936654.50463380269</v>
      </c>
      <c r="CD62" s="110">
        <f ca="1">(V62*Conversions!Z$14+AZ62*Conversions!Z$15)/Conversions!$B$9</f>
        <v>960833.95971830969</v>
      </c>
      <c r="CE62" s="110">
        <f ca="1">(W62*Conversions!AA$14+BA62*Conversions!AA$15)/Conversions!$B$9</f>
        <v>982501.59976056311</v>
      </c>
      <c r="CF62" s="110">
        <f ca="1">(X62*Conversions!AB$14+BB62*Conversions!AB$15)/Conversions!$B$9</f>
        <v>1001657.4247605631</v>
      </c>
      <c r="CG62" s="110">
        <f ca="1">(Y62*Conversions!AC$14+BC62*Conversions!AC$15)/Conversions!$B$9</f>
        <v>1018301.4347183096</v>
      </c>
      <c r="CH62" s="110">
        <f ca="1">(Z62*Conversions!AD$14+BD62*Conversions!AD$15)/Conversions!$B$9</f>
        <v>1032433.6296338025</v>
      </c>
      <c r="CI62" s="110">
        <f ca="1">(AA62*Conversions!AE$14+BE62*Conversions!AE$15)/Conversions!$B$9</f>
        <v>1044054.0095070417</v>
      </c>
      <c r="CJ62" s="110">
        <f ca="1">(AB62*Conversions!AF$14+BF62*Conversions!AF$15)/Conversions!$B$9</f>
        <v>1053162.5743380275</v>
      </c>
      <c r="CK62" s="110">
        <f ca="1">(AC62*Conversions!AG$14+BG62*Conversions!AG$15)/Conversions!$B$9</f>
        <v>1059759.3241267598</v>
      </c>
      <c r="CL62" s="110">
        <f ca="1">(AD62*Conversions!AH$14+BH62*Conversions!AH$15)/Conversions!$B$9</f>
        <v>1063844.2588732387</v>
      </c>
      <c r="CM62" s="110">
        <f ca="1">(AE62*Conversions!AI$14+BI62*Conversions!AI$15)/Conversions!$B$9</f>
        <v>1065417.378577464</v>
      </c>
      <c r="CN62" s="120">
        <f ca="1">(AF62*Conversions!AJ$14+BJ62*Conversions!AJ$15)/Conversions!$B$9</f>
        <v>1064478.683239436</v>
      </c>
    </row>
    <row r="63" spans="2:92">
      <c r="B63" s="96" t="s">
        <v>48</v>
      </c>
      <c r="C63" s="109">
        <f ca="1">IF(Inputs!$B$30="Yes",Output_Detail!C146,0)*Inputs!$B$18</f>
        <v>73089700</v>
      </c>
      <c r="D63" s="110">
        <f ca="1">IF(Inputs!$B$30="Yes",Output_Detail!D146,0)*Inputs!$B$18</f>
        <v>146179400</v>
      </c>
      <c r="E63" s="110">
        <f ca="1">IF(Inputs!$B$30="Yes",Output_Detail!E146,0)*Inputs!$B$18</f>
        <v>219269100</v>
      </c>
      <c r="F63" s="110">
        <f ca="1">IF(Inputs!$B$30="Yes",Output_Detail!F146,0)*Inputs!$B$18</f>
        <v>292358800</v>
      </c>
      <c r="G63" s="110">
        <f ca="1">IF(Inputs!$B$30="Yes",Output_Detail!G146,0)*Inputs!$B$18</f>
        <v>365448500</v>
      </c>
      <c r="H63" s="110">
        <f ca="1">IF(Inputs!$B$30="Yes",Output_Detail!H146,0)*Inputs!$B$18</f>
        <v>438538200</v>
      </c>
      <c r="I63" s="110">
        <f ca="1">IF(Inputs!$B$30="Yes",Output_Detail!I146,0)*Inputs!$B$18</f>
        <v>511627900</v>
      </c>
      <c r="J63" s="110">
        <f ca="1">IF(Inputs!$B$30="Yes",Output_Detail!J146,0)*Inputs!$B$18</f>
        <v>584717600</v>
      </c>
      <c r="K63" s="110">
        <f ca="1">IF(Inputs!$B$30="Yes",Output_Detail!K146,0)*Inputs!$B$18</f>
        <v>657807300</v>
      </c>
      <c r="L63" s="110">
        <f ca="1">IF(Inputs!$B$30="Yes",Output_Detail!L146,0)*Inputs!$B$18</f>
        <v>730897000</v>
      </c>
      <c r="M63" s="110">
        <f ca="1">IF(Inputs!$B$30="Yes",Output_Detail!M146,0)*Inputs!$B$18</f>
        <v>803986700</v>
      </c>
      <c r="N63" s="110">
        <f ca="1">IF(Inputs!$B$30="Yes",Output_Detail!N146,0)*Inputs!$B$18</f>
        <v>877076400</v>
      </c>
      <c r="O63" s="110">
        <f ca="1">IF(Inputs!$B$30="Yes",Output_Detail!O146,0)*Inputs!$B$18</f>
        <v>950166100</v>
      </c>
      <c r="P63" s="110">
        <f ca="1">IF(Inputs!$B$30="Yes",Output_Detail!P146,0)*Inputs!$B$18</f>
        <v>1023255800</v>
      </c>
      <c r="Q63" s="110">
        <f ca="1">IF(Inputs!$B$30="Yes",Output_Detail!Q146,0)*Inputs!$B$18</f>
        <v>1096345500</v>
      </c>
      <c r="R63" s="110">
        <f ca="1">IF(Inputs!$B$30="Yes",Output_Detail!R146,0)*Inputs!$B$18</f>
        <v>1169435200</v>
      </c>
      <c r="S63" s="110">
        <f ca="1">IF(Inputs!$B$30="Yes",Output_Detail!S146,0)*Inputs!$B$18</f>
        <v>1242524900</v>
      </c>
      <c r="T63" s="110">
        <f ca="1">IF(Inputs!$B$30="Yes",Output_Detail!T146,0)*Inputs!$B$18</f>
        <v>1315614600</v>
      </c>
      <c r="U63" s="110">
        <f ca="1">IF(Inputs!$B$30="Yes",Output_Detail!U146,0)*Inputs!$B$18</f>
        <v>1388704300</v>
      </c>
      <c r="V63" s="110">
        <f ca="1">IF(Inputs!$B$30="Yes",Output_Detail!V146,0)*Inputs!$B$18</f>
        <v>1461794000</v>
      </c>
      <c r="W63" s="110">
        <f ca="1">IF(Inputs!$B$30="Yes",Output_Detail!W146,0)*Inputs!$B$18</f>
        <v>1534883700</v>
      </c>
      <c r="X63" s="110">
        <f ca="1">IF(Inputs!$B$30="Yes",Output_Detail!X146,0)*Inputs!$B$18</f>
        <v>1607973400</v>
      </c>
      <c r="Y63" s="110">
        <f ca="1">IF(Inputs!$B$30="Yes",Output_Detail!Y146,0)*Inputs!$B$18</f>
        <v>1681063100</v>
      </c>
      <c r="Z63" s="110">
        <f ca="1">IF(Inputs!$B$30="Yes",Output_Detail!Z146,0)*Inputs!$B$18</f>
        <v>1754152800</v>
      </c>
      <c r="AA63" s="110">
        <f ca="1">IF(Inputs!$B$30="Yes",Output_Detail!AA146,0)*Inputs!$B$18</f>
        <v>1827242500</v>
      </c>
      <c r="AB63" s="110">
        <f ca="1">IF(Inputs!$B$30="Yes",Output_Detail!AB146,0)*Inputs!$B$18</f>
        <v>1900332200</v>
      </c>
      <c r="AC63" s="110">
        <f ca="1">IF(Inputs!$B$30="Yes",Output_Detail!AC146,0)*Inputs!$B$18</f>
        <v>1973421900</v>
      </c>
      <c r="AD63" s="110">
        <f ca="1">IF(Inputs!$B$30="Yes",Output_Detail!AD146,0)*Inputs!$B$18</f>
        <v>2046511600</v>
      </c>
      <c r="AE63" s="110">
        <f ca="1">IF(Inputs!$B$30="Yes",Output_Detail!AE146,0)*Inputs!$B$18</f>
        <v>2119601300</v>
      </c>
      <c r="AF63" s="120">
        <f ca="1">IF(Inputs!$B$30="Yes",Output_Detail!AF146,0)*Inputs!$B$18</f>
        <v>2192691000</v>
      </c>
      <c r="AG63" s="109">
        <f ca="1">IF(Inputs!$B$30="Yes",Output_Detail!AG146,0)*Inputs!$B$19</f>
        <v>327450</v>
      </c>
      <c r="AH63" s="110">
        <f ca="1">IF(Inputs!$B$30="Yes",Output_Detail!AH146,0)*Inputs!$B$19</f>
        <v>654900</v>
      </c>
      <c r="AI63" s="110">
        <f ca="1">IF(Inputs!$B$30="Yes",Output_Detail!AI146,0)*Inputs!$B$19</f>
        <v>982350</v>
      </c>
      <c r="AJ63" s="110">
        <f ca="1">IF(Inputs!$B$30="Yes",Output_Detail!AJ146,0)*Inputs!$B$19</f>
        <v>1309800</v>
      </c>
      <c r="AK63" s="110">
        <f ca="1">IF(Inputs!$B$30="Yes",Output_Detail!AK146,0)*Inputs!$B$19</f>
        <v>1637250</v>
      </c>
      <c r="AL63" s="110">
        <f ca="1">IF(Inputs!$B$30="Yes",Output_Detail!AL146,0)*Inputs!$B$19</f>
        <v>1964700</v>
      </c>
      <c r="AM63" s="110">
        <f ca="1">IF(Inputs!$B$30="Yes",Output_Detail!AM146,0)*Inputs!$B$19</f>
        <v>2292150</v>
      </c>
      <c r="AN63" s="110">
        <f ca="1">IF(Inputs!$B$30="Yes",Output_Detail!AN146,0)*Inputs!$B$19</f>
        <v>2619600</v>
      </c>
      <c r="AO63" s="110">
        <f ca="1">IF(Inputs!$B$30="Yes",Output_Detail!AO146,0)*Inputs!$B$19</f>
        <v>2947050</v>
      </c>
      <c r="AP63" s="110">
        <f ca="1">IF(Inputs!$B$30="Yes",Output_Detail!AP146,0)*Inputs!$B$19</f>
        <v>3274500</v>
      </c>
      <c r="AQ63" s="110">
        <f ca="1">IF(Inputs!$B$30="Yes",Output_Detail!AQ146,0)*Inputs!$B$19</f>
        <v>3601950</v>
      </c>
      <c r="AR63" s="110">
        <f ca="1">IF(Inputs!$B$30="Yes",Output_Detail!AR146,0)*Inputs!$B$19</f>
        <v>3929400</v>
      </c>
      <c r="AS63" s="110">
        <f ca="1">IF(Inputs!$B$30="Yes",Output_Detail!AS146,0)*Inputs!$B$19</f>
        <v>4256850</v>
      </c>
      <c r="AT63" s="110">
        <f ca="1">IF(Inputs!$B$30="Yes",Output_Detail!AT146,0)*Inputs!$B$19</f>
        <v>4584300</v>
      </c>
      <c r="AU63" s="110">
        <f ca="1">IF(Inputs!$B$30="Yes",Output_Detail!AU146,0)*Inputs!$B$19</f>
        <v>4911750</v>
      </c>
      <c r="AV63" s="110">
        <f ca="1">IF(Inputs!$B$30="Yes",Output_Detail!AV146,0)*Inputs!$B$19</f>
        <v>5239200</v>
      </c>
      <c r="AW63" s="110">
        <f ca="1">IF(Inputs!$B$30="Yes",Output_Detail!AW146,0)*Inputs!$B$19</f>
        <v>5566650</v>
      </c>
      <c r="AX63" s="110">
        <f ca="1">IF(Inputs!$B$30="Yes",Output_Detail!AX146,0)*Inputs!$B$19</f>
        <v>5894100</v>
      </c>
      <c r="AY63" s="110">
        <f ca="1">IF(Inputs!$B$30="Yes",Output_Detail!AY146,0)*Inputs!$B$19</f>
        <v>6221550</v>
      </c>
      <c r="AZ63" s="110">
        <f ca="1">IF(Inputs!$B$30="Yes",Output_Detail!AZ146,0)*Inputs!$B$19</f>
        <v>6549000</v>
      </c>
      <c r="BA63" s="110">
        <f ca="1">IF(Inputs!$B$30="Yes",Output_Detail!BA146,0)*Inputs!$B$19</f>
        <v>6876450</v>
      </c>
      <c r="BB63" s="110">
        <f ca="1">IF(Inputs!$B$30="Yes",Output_Detail!BB146,0)*Inputs!$B$19</f>
        <v>7203900</v>
      </c>
      <c r="BC63" s="110">
        <f ca="1">IF(Inputs!$B$30="Yes",Output_Detail!BC146,0)*Inputs!$B$19</f>
        <v>7531350</v>
      </c>
      <c r="BD63" s="110">
        <f ca="1">IF(Inputs!$B$30="Yes",Output_Detail!BD146,0)*Inputs!$B$19</f>
        <v>7858800</v>
      </c>
      <c r="BE63" s="110">
        <f ca="1">IF(Inputs!$B$30="Yes",Output_Detail!BE146,0)*Inputs!$B$19</f>
        <v>8186250</v>
      </c>
      <c r="BF63" s="110">
        <f ca="1">IF(Inputs!$B$30="Yes",Output_Detail!BF146,0)*Inputs!$B$19</f>
        <v>8513700</v>
      </c>
      <c r="BG63" s="110">
        <f ca="1">IF(Inputs!$B$30="Yes",Output_Detail!BG146,0)*Inputs!$B$19</f>
        <v>8841150</v>
      </c>
      <c r="BH63" s="110">
        <f ca="1">IF(Inputs!$B$30="Yes",Output_Detail!BH146,0)*Inputs!$B$19</f>
        <v>9168600</v>
      </c>
      <c r="BI63" s="110">
        <f ca="1">IF(Inputs!$B$30="Yes",Output_Detail!BI146,0)*Inputs!$B$19</f>
        <v>9496050</v>
      </c>
      <c r="BJ63" s="120">
        <f ca="1">IF(Inputs!$B$30="Yes",Output_Detail!BJ146,0)*Inputs!$B$19</f>
        <v>9823500</v>
      </c>
      <c r="BK63" s="109">
        <f ca="1">(C63*Conversions!G$14+AG63*Conversions!G$15)/Conversions!$B$9</f>
        <v>63426.565119718303</v>
      </c>
      <c r="BL63" s="110">
        <f ca="1">(D63*Conversions!H$14+AH63*Conversions!H$15)/Conversions!$B$9</f>
        <v>126225.17647887324</v>
      </c>
      <c r="BM63" s="110">
        <f ca="1">(E63*Conversions!I$14+AI63*Conversions!I$15)/Conversions!$B$9</f>
        <v>188395.83407746479</v>
      </c>
      <c r="BN63" s="110">
        <f ca="1">(F63*Conversions!J$14+AJ63*Conversions!J$15)/Conversions!$B$9</f>
        <v>249938.53791549295</v>
      </c>
      <c r="BO63" s="110">
        <f ca="1">(G63*Conversions!K$14+AK63*Conversions!K$15)/Conversions!$B$9</f>
        <v>310853.28799295769</v>
      </c>
      <c r="BP63" s="110">
        <f ca="1">(H63*Conversions!L$14+AL63*Conversions!L$15)/Conversions!$B$9</f>
        <v>371140.08430985914</v>
      </c>
      <c r="BQ63" s="110">
        <f ca="1">(I63*Conversions!M$14+AM63*Conversions!M$15)/Conversions!$B$9</f>
        <v>430798.92686619714</v>
      </c>
      <c r="BR63" s="110">
        <f ca="1">(J63*Conversions!N$14+AN63*Conversions!N$15)/Conversions!$B$9</f>
        <v>489829.81566197181</v>
      </c>
      <c r="BS63" s="110">
        <f ca="1">(K63*Conversions!O$14+AO63*Conversions!O$15)/Conversions!$B$9</f>
        <v>543146.32523661968</v>
      </c>
      <c r="BT63" s="110">
        <f ca="1">(L63*Conversions!P$14+AP63*Conversions!P$15)/Conversions!$B$9</f>
        <v>594704.56428169017</v>
      </c>
      <c r="BU63" s="110">
        <f ca="1">(M63*Conversions!Q$14+AQ63*Conversions!Q$15)/Conversions!$B$9</f>
        <v>644504.53279718303</v>
      </c>
      <c r="BV63" s="110">
        <f ca="1">(N63*Conversions!R$14+AR63*Conversions!R$15)/Conversions!$B$9</f>
        <v>692546.23078309849</v>
      </c>
      <c r="BW63" s="110">
        <f ca="1">(O63*Conversions!S$14+AS63*Conversions!S$15)/Conversions!$B$9</f>
        <v>738829.65823943657</v>
      </c>
      <c r="BX63" s="110">
        <f ca="1">(P63*Conversions!T$14+AT63*Conversions!T$15)/Conversions!$B$9</f>
        <v>778080.00357746484</v>
      </c>
      <c r="BY63" s="110">
        <f ca="1">(Q63*Conversions!U$14+AU63*Conversions!U$15)/Conversions!$B$9</f>
        <v>814818.5338732393</v>
      </c>
      <c r="BZ63" s="110">
        <f ca="1">(R63*Conversions!V$14+AV63*Conversions!V$15)/Conversions!$B$9</f>
        <v>849045.24912676052</v>
      </c>
      <c r="CA63" s="110">
        <f ca="1">(S63*Conversions!W$14+AW63*Conversions!W$15)/Conversions!$B$9</f>
        <v>880760.14933802804</v>
      </c>
      <c r="CB63" s="110">
        <f ca="1">(T63*Conversions!X$14+AX63*Conversions!X$15)/Conversions!$B$9</f>
        <v>909963.2345070421</v>
      </c>
      <c r="CC63" s="110">
        <f ca="1">(U63*Conversions!Y$14+AY63*Conversions!Y$15)/Conversions!$B$9</f>
        <v>936654.50463380269</v>
      </c>
      <c r="CD63" s="110">
        <f ca="1">(V63*Conversions!Z$14+AZ63*Conversions!Z$15)/Conversions!$B$9</f>
        <v>960833.95971830969</v>
      </c>
      <c r="CE63" s="110">
        <f ca="1">(W63*Conversions!AA$14+BA63*Conversions!AA$15)/Conversions!$B$9</f>
        <v>982501.59976056311</v>
      </c>
      <c r="CF63" s="110">
        <f ca="1">(X63*Conversions!AB$14+BB63*Conversions!AB$15)/Conversions!$B$9</f>
        <v>1001657.4247605631</v>
      </c>
      <c r="CG63" s="110">
        <f ca="1">(Y63*Conversions!AC$14+BC63*Conversions!AC$15)/Conversions!$B$9</f>
        <v>1018301.4347183096</v>
      </c>
      <c r="CH63" s="110">
        <f ca="1">(Z63*Conversions!AD$14+BD63*Conversions!AD$15)/Conversions!$B$9</f>
        <v>1032433.6296338025</v>
      </c>
      <c r="CI63" s="110">
        <f ca="1">(AA63*Conversions!AE$14+BE63*Conversions!AE$15)/Conversions!$B$9</f>
        <v>1044054.0095070417</v>
      </c>
      <c r="CJ63" s="110">
        <f ca="1">(AB63*Conversions!AF$14+BF63*Conversions!AF$15)/Conversions!$B$9</f>
        <v>1053162.5743380275</v>
      </c>
      <c r="CK63" s="110">
        <f ca="1">(AC63*Conversions!AG$14+BG63*Conversions!AG$15)/Conversions!$B$9</f>
        <v>1059759.3241267598</v>
      </c>
      <c r="CL63" s="110">
        <f ca="1">(AD63*Conversions!AH$14+BH63*Conversions!AH$15)/Conversions!$B$9</f>
        <v>1063844.2588732387</v>
      </c>
      <c r="CM63" s="110">
        <f ca="1">(AE63*Conversions!AI$14+BI63*Conversions!AI$15)/Conversions!$B$9</f>
        <v>1065417.378577464</v>
      </c>
      <c r="CN63" s="120">
        <f ca="1">(AF63*Conversions!AJ$14+BJ63*Conversions!AJ$15)/Conversions!$B$9</f>
        <v>1064478.683239436</v>
      </c>
    </row>
    <row r="64" spans="2:92">
      <c r="B64" s="96" t="s">
        <v>49</v>
      </c>
      <c r="C64" s="109">
        <f ca="1">IF(Inputs!$B$30="Yes",Output_Detail!C147,0)*Inputs!$B$18</f>
        <v>29235880</v>
      </c>
      <c r="D64" s="110">
        <f ca="1">IF(Inputs!$B$30="Yes",Output_Detail!D147,0)*Inputs!$B$18</f>
        <v>58471760</v>
      </c>
      <c r="E64" s="110">
        <f ca="1">IF(Inputs!$B$30="Yes",Output_Detail!E147,0)*Inputs!$B$18</f>
        <v>87707640</v>
      </c>
      <c r="F64" s="110">
        <f ca="1">IF(Inputs!$B$30="Yes",Output_Detail!F147,0)*Inputs!$B$18</f>
        <v>116943520</v>
      </c>
      <c r="G64" s="110">
        <f ca="1">IF(Inputs!$B$30="Yes",Output_Detail!G147,0)*Inputs!$B$18</f>
        <v>146179400</v>
      </c>
      <c r="H64" s="110">
        <f ca="1">IF(Inputs!$B$30="Yes",Output_Detail!H147,0)*Inputs!$B$18</f>
        <v>175415280</v>
      </c>
      <c r="I64" s="110">
        <f ca="1">IF(Inputs!$B$30="Yes",Output_Detail!I147,0)*Inputs!$B$18</f>
        <v>204651160</v>
      </c>
      <c r="J64" s="110">
        <f ca="1">IF(Inputs!$B$30="Yes",Output_Detail!J147,0)*Inputs!$B$18</f>
        <v>233887040</v>
      </c>
      <c r="K64" s="110">
        <f ca="1">IF(Inputs!$B$30="Yes",Output_Detail!K147,0)*Inputs!$B$18</f>
        <v>263122920</v>
      </c>
      <c r="L64" s="110">
        <f ca="1">IF(Inputs!$B$30="Yes",Output_Detail!L147,0)*Inputs!$B$18</f>
        <v>292358800</v>
      </c>
      <c r="M64" s="110">
        <f ca="1">IF(Inputs!$B$30="Yes",Output_Detail!M147,0)*Inputs!$B$18</f>
        <v>321594680</v>
      </c>
      <c r="N64" s="110">
        <f ca="1">IF(Inputs!$B$30="Yes",Output_Detail!N147,0)*Inputs!$B$18</f>
        <v>350830560</v>
      </c>
      <c r="O64" s="110">
        <f ca="1">IF(Inputs!$B$30="Yes",Output_Detail!O147,0)*Inputs!$B$18</f>
        <v>380066440</v>
      </c>
      <c r="P64" s="110">
        <f ca="1">IF(Inputs!$B$30="Yes",Output_Detail!P147,0)*Inputs!$B$18</f>
        <v>409302320</v>
      </c>
      <c r="Q64" s="110">
        <f ca="1">IF(Inputs!$B$30="Yes",Output_Detail!Q147,0)*Inputs!$B$18</f>
        <v>438538200</v>
      </c>
      <c r="R64" s="110">
        <f ca="1">IF(Inputs!$B$30="Yes",Output_Detail!R147,0)*Inputs!$B$18</f>
        <v>467774080</v>
      </c>
      <c r="S64" s="110">
        <f ca="1">IF(Inputs!$B$30="Yes",Output_Detail!S147,0)*Inputs!$B$18</f>
        <v>497009960</v>
      </c>
      <c r="T64" s="110">
        <f ca="1">IF(Inputs!$B$30="Yes",Output_Detail!T147,0)*Inputs!$B$18</f>
        <v>526245840</v>
      </c>
      <c r="U64" s="110">
        <f ca="1">IF(Inputs!$B$30="Yes",Output_Detail!U147,0)*Inputs!$B$18</f>
        <v>555481720</v>
      </c>
      <c r="V64" s="110">
        <f ca="1">IF(Inputs!$B$30="Yes",Output_Detail!V147,0)*Inputs!$B$18</f>
        <v>584717600</v>
      </c>
      <c r="W64" s="110">
        <f ca="1">IF(Inputs!$B$30="Yes",Output_Detail!W147,0)*Inputs!$B$18</f>
        <v>613953480</v>
      </c>
      <c r="X64" s="110">
        <f ca="1">IF(Inputs!$B$30="Yes",Output_Detail!X147,0)*Inputs!$B$18</f>
        <v>643189360</v>
      </c>
      <c r="Y64" s="110">
        <f ca="1">IF(Inputs!$B$30="Yes",Output_Detail!Y147,0)*Inputs!$B$18</f>
        <v>672425240</v>
      </c>
      <c r="Z64" s="110">
        <f ca="1">IF(Inputs!$B$30="Yes",Output_Detail!Z147,0)*Inputs!$B$18</f>
        <v>701661120</v>
      </c>
      <c r="AA64" s="110">
        <f ca="1">IF(Inputs!$B$30="Yes",Output_Detail!AA147,0)*Inputs!$B$18</f>
        <v>730897000</v>
      </c>
      <c r="AB64" s="110">
        <f ca="1">IF(Inputs!$B$30="Yes",Output_Detail!AB147,0)*Inputs!$B$18</f>
        <v>760132880</v>
      </c>
      <c r="AC64" s="110">
        <f ca="1">IF(Inputs!$B$30="Yes",Output_Detail!AC147,0)*Inputs!$B$18</f>
        <v>789368760</v>
      </c>
      <c r="AD64" s="110">
        <f ca="1">IF(Inputs!$B$30="Yes",Output_Detail!AD147,0)*Inputs!$B$18</f>
        <v>818604640</v>
      </c>
      <c r="AE64" s="110">
        <f ca="1">IF(Inputs!$B$30="Yes",Output_Detail!AE147,0)*Inputs!$B$18</f>
        <v>847840520</v>
      </c>
      <c r="AF64" s="120">
        <f ca="1">IF(Inputs!$B$30="Yes",Output_Detail!AF147,0)*Inputs!$B$18</f>
        <v>877076400</v>
      </c>
      <c r="AG64" s="109">
        <f ca="1">IF(Inputs!$B$30="Yes",Output_Detail!AG147,0)*Inputs!$B$19</f>
        <v>130980</v>
      </c>
      <c r="AH64" s="110">
        <f ca="1">IF(Inputs!$B$30="Yes",Output_Detail!AH147,0)*Inputs!$B$19</f>
        <v>261960</v>
      </c>
      <c r="AI64" s="110">
        <f ca="1">IF(Inputs!$B$30="Yes",Output_Detail!AI147,0)*Inputs!$B$19</f>
        <v>392940</v>
      </c>
      <c r="AJ64" s="110">
        <f ca="1">IF(Inputs!$B$30="Yes",Output_Detail!AJ147,0)*Inputs!$B$19</f>
        <v>523920</v>
      </c>
      <c r="AK64" s="110">
        <f ca="1">IF(Inputs!$B$30="Yes",Output_Detail!AK147,0)*Inputs!$B$19</f>
        <v>654900</v>
      </c>
      <c r="AL64" s="110">
        <f ca="1">IF(Inputs!$B$30="Yes",Output_Detail!AL147,0)*Inputs!$B$19</f>
        <v>785880</v>
      </c>
      <c r="AM64" s="110">
        <f ca="1">IF(Inputs!$B$30="Yes",Output_Detail!AM147,0)*Inputs!$B$19</f>
        <v>916860</v>
      </c>
      <c r="AN64" s="110">
        <f ca="1">IF(Inputs!$B$30="Yes",Output_Detail!AN147,0)*Inputs!$B$19</f>
        <v>1047840</v>
      </c>
      <c r="AO64" s="110">
        <f ca="1">IF(Inputs!$B$30="Yes",Output_Detail!AO147,0)*Inputs!$B$19</f>
        <v>1178820</v>
      </c>
      <c r="AP64" s="110">
        <f ca="1">IF(Inputs!$B$30="Yes",Output_Detail!AP147,0)*Inputs!$B$19</f>
        <v>1309800</v>
      </c>
      <c r="AQ64" s="110">
        <f ca="1">IF(Inputs!$B$30="Yes",Output_Detail!AQ147,0)*Inputs!$B$19</f>
        <v>1440780</v>
      </c>
      <c r="AR64" s="110">
        <f ca="1">IF(Inputs!$B$30="Yes",Output_Detail!AR147,0)*Inputs!$B$19</f>
        <v>1571760</v>
      </c>
      <c r="AS64" s="110">
        <f ca="1">IF(Inputs!$B$30="Yes",Output_Detail!AS147,0)*Inputs!$B$19</f>
        <v>1702740</v>
      </c>
      <c r="AT64" s="110">
        <f ca="1">IF(Inputs!$B$30="Yes",Output_Detail!AT147,0)*Inputs!$B$19</f>
        <v>1833720</v>
      </c>
      <c r="AU64" s="110">
        <f ca="1">IF(Inputs!$B$30="Yes",Output_Detail!AU147,0)*Inputs!$B$19</f>
        <v>1964700</v>
      </c>
      <c r="AV64" s="110">
        <f ca="1">IF(Inputs!$B$30="Yes",Output_Detail!AV147,0)*Inputs!$B$19</f>
        <v>2095680</v>
      </c>
      <c r="AW64" s="110">
        <f ca="1">IF(Inputs!$B$30="Yes",Output_Detail!AW147,0)*Inputs!$B$19</f>
        <v>2226660</v>
      </c>
      <c r="AX64" s="110">
        <f ca="1">IF(Inputs!$B$30="Yes",Output_Detail!AX147,0)*Inputs!$B$19</f>
        <v>2357640</v>
      </c>
      <c r="AY64" s="110">
        <f ca="1">IF(Inputs!$B$30="Yes",Output_Detail!AY147,0)*Inputs!$B$19</f>
        <v>2488620</v>
      </c>
      <c r="AZ64" s="110">
        <f ca="1">IF(Inputs!$B$30="Yes",Output_Detail!AZ147,0)*Inputs!$B$19</f>
        <v>2619600</v>
      </c>
      <c r="BA64" s="110">
        <f ca="1">IF(Inputs!$B$30="Yes",Output_Detail!BA147,0)*Inputs!$B$19</f>
        <v>2750580</v>
      </c>
      <c r="BB64" s="110">
        <f ca="1">IF(Inputs!$B$30="Yes",Output_Detail!BB147,0)*Inputs!$B$19</f>
        <v>2881560</v>
      </c>
      <c r="BC64" s="110">
        <f ca="1">IF(Inputs!$B$30="Yes",Output_Detail!BC147,0)*Inputs!$B$19</f>
        <v>3012540</v>
      </c>
      <c r="BD64" s="110">
        <f ca="1">IF(Inputs!$B$30="Yes",Output_Detail!BD147,0)*Inputs!$B$19</f>
        <v>3143520</v>
      </c>
      <c r="BE64" s="110">
        <f ca="1">IF(Inputs!$B$30="Yes",Output_Detail!BE147,0)*Inputs!$B$19</f>
        <v>3274500</v>
      </c>
      <c r="BF64" s="110">
        <f ca="1">IF(Inputs!$B$30="Yes",Output_Detail!BF147,0)*Inputs!$B$19</f>
        <v>3405480</v>
      </c>
      <c r="BG64" s="110">
        <f ca="1">IF(Inputs!$B$30="Yes",Output_Detail!BG147,0)*Inputs!$B$19</f>
        <v>3536460</v>
      </c>
      <c r="BH64" s="110">
        <f ca="1">IF(Inputs!$B$30="Yes",Output_Detail!BH147,0)*Inputs!$B$19</f>
        <v>3667440</v>
      </c>
      <c r="BI64" s="110">
        <f ca="1">IF(Inputs!$B$30="Yes",Output_Detail!BI147,0)*Inputs!$B$19</f>
        <v>3798420</v>
      </c>
      <c r="BJ64" s="120">
        <f ca="1">IF(Inputs!$B$30="Yes",Output_Detail!BJ147,0)*Inputs!$B$19</f>
        <v>3929400</v>
      </c>
      <c r="BK64" s="109">
        <f ca="1">(C64*Conversions!G$14+AG64*Conversions!G$15)/Conversions!$B$9</f>
        <v>25370.626047887323</v>
      </c>
      <c r="BL64" s="110">
        <f ca="1">(D64*Conversions!H$14+AH64*Conversions!H$15)/Conversions!$B$9</f>
        <v>50490.070591549294</v>
      </c>
      <c r="BM64" s="110">
        <f ca="1">(E64*Conversions!I$14+AI64*Conversions!I$15)/Conversions!$B$9</f>
        <v>75358.333630985915</v>
      </c>
      <c r="BN64" s="110">
        <f ca="1">(F64*Conversions!J$14+AJ64*Conversions!J$15)/Conversions!$B$9</f>
        <v>99975.415166197185</v>
      </c>
      <c r="BO64" s="110">
        <f ca="1">(G64*Conversions!K$14+AK64*Conversions!K$15)/Conversions!$B$9</f>
        <v>124341.31519718308</v>
      </c>
      <c r="BP64" s="110">
        <f ca="1">(H64*Conversions!L$14+AL64*Conversions!L$15)/Conversions!$B$9</f>
        <v>148456.03372394366</v>
      </c>
      <c r="BQ64" s="110">
        <f ca="1">(I64*Conversions!M$14+AM64*Conversions!M$15)/Conversions!$B$9</f>
        <v>172319.57074647886</v>
      </c>
      <c r="BR64" s="110">
        <f ca="1">(J64*Conversions!N$14+AN64*Conversions!N$15)/Conversions!$B$9</f>
        <v>195931.92626478872</v>
      </c>
      <c r="BS64" s="110">
        <f ca="1">(K64*Conversions!O$14+AO64*Conversions!O$15)/Conversions!$B$9</f>
        <v>217258.53009464787</v>
      </c>
      <c r="BT64" s="110">
        <f ca="1">(L64*Conversions!P$14+AP64*Conversions!P$15)/Conversions!$B$9</f>
        <v>237881.82571267601</v>
      </c>
      <c r="BU64" s="110">
        <f ca="1">(M64*Conversions!Q$14+AQ64*Conversions!Q$15)/Conversions!$B$9</f>
        <v>257801.81311887319</v>
      </c>
      <c r="BV64" s="110">
        <f ca="1">(N64*Conversions!R$14+AR64*Conversions!R$15)/Conversions!$B$9</f>
        <v>277018.49231323932</v>
      </c>
      <c r="BW64" s="110">
        <f ca="1">(O64*Conversions!S$14+AS64*Conversions!S$15)/Conversions!$B$9</f>
        <v>295531.86329577462</v>
      </c>
      <c r="BX64" s="110">
        <f ca="1">(P64*Conversions!T$14+AT64*Conversions!T$15)/Conversions!$B$9</f>
        <v>311232.00143098593</v>
      </c>
      <c r="BY64" s="110">
        <f ca="1">(Q64*Conversions!U$14+AU64*Conversions!U$15)/Conversions!$B$9</f>
        <v>325927.4135492958</v>
      </c>
      <c r="BZ64" s="110">
        <f ca="1">(R64*Conversions!V$14+AV64*Conversions!V$15)/Conversions!$B$9</f>
        <v>339618.09965070413</v>
      </c>
      <c r="CA64" s="110">
        <f ca="1">(S64*Conversions!W$14+AW64*Conversions!W$15)/Conversions!$B$9</f>
        <v>352304.05973521125</v>
      </c>
      <c r="CB64" s="110">
        <f ca="1">(T64*Conversions!X$14+AX64*Conversions!X$15)/Conversions!$B$9</f>
        <v>363985.29380281689</v>
      </c>
      <c r="CC64" s="110">
        <f ca="1">(U64*Conversions!Y$14+AY64*Conversions!Y$15)/Conversions!$B$9</f>
        <v>374661.80185352103</v>
      </c>
      <c r="CD64" s="110">
        <f ca="1">(V64*Conversions!Z$14+AZ64*Conversions!Z$15)/Conversions!$B$9</f>
        <v>384333.58388732385</v>
      </c>
      <c r="CE64" s="110">
        <f ca="1">(W64*Conversions!AA$14+BA64*Conversions!AA$15)/Conversions!$B$9</f>
        <v>393000.63990422525</v>
      </c>
      <c r="CF64" s="110">
        <f ca="1">(X64*Conversions!AB$14+BB64*Conversions!AB$15)/Conversions!$B$9</f>
        <v>400662.9699042252</v>
      </c>
      <c r="CG64" s="110">
        <f ca="1">(Y64*Conversions!AC$14+BC64*Conversions!AC$15)/Conversions!$B$9</f>
        <v>407320.57388732379</v>
      </c>
      <c r="CH64" s="110">
        <f ca="1">(Z64*Conversions!AD$14+BD64*Conversions!AD$15)/Conversions!$B$9</f>
        <v>412973.45185352099</v>
      </c>
      <c r="CI64" s="110">
        <f ca="1">(AA64*Conversions!AE$14+BE64*Conversions!AE$15)/Conversions!$B$9</f>
        <v>417621.60380281671</v>
      </c>
      <c r="CJ64" s="110">
        <f ca="1">(AB64*Conversions!AF$14+BF64*Conversions!AF$15)/Conversions!$B$9</f>
        <v>421265.02973521099</v>
      </c>
      <c r="CK64" s="110">
        <f ca="1">(AC64*Conversions!AG$14+BG64*Conversions!AG$15)/Conversions!$B$9</f>
        <v>423903.72965070396</v>
      </c>
      <c r="CL64" s="110">
        <f ca="1">(AD64*Conversions!AH$14+BH64*Conversions!AH$15)/Conversions!$B$9</f>
        <v>425537.70354929549</v>
      </c>
      <c r="CM64" s="110">
        <f ca="1">(AE64*Conversions!AI$14+BI64*Conversions!AI$15)/Conversions!$B$9</f>
        <v>426166.95143098565</v>
      </c>
      <c r="CN64" s="120">
        <f ca="1">(AF64*Conversions!AJ$14+BJ64*Conversions!AJ$15)/Conversions!$B$9</f>
        <v>425791.47329577437</v>
      </c>
    </row>
    <row r="65" spans="2:92">
      <c r="C65" s="109"/>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20"/>
      <c r="AG65" s="109"/>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20"/>
      <c r="BK65" s="109"/>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20"/>
    </row>
    <row r="66" spans="2:92">
      <c r="B66" s="123" t="s">
        <v>77</v>
      </c>
      <c r="C66" s="109"/>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20"/>
      <c r="AG66" s="109"/>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20"/>
      <c r="BK66" s="109"/>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20"/>
    </row>
    <row r="67" spans="2:92">
      <c r="B67" s="96" t="s">
        <v>46</v>
      </c>
      <c r="C67" s="109">
        <f>IF(Inputs!$B$33="Yes",Output_Detail!C150,0)*Inputs!$B$18</f>
        <v>0</v>
      </c>
      <c r="D67" s="110">
        <f>IF(Inputs!$B$33="Yes",Output_Detail!D150,0)*Inputs!$B$18</f>
        <v>0</v>
      </c>
      <c r="E67" s="110">
        <f>IF(Inputs!$B$33="Yes",Output_Detail!E150,0)*Inputs!$B$18</f>
        <v>0</v>
      </c>
      <c r="F67" s="110">
        <f>IF(Inputs!$B$33="Yes",Output_Detail!F150,0)*Inputs!$B$18</f>
        <v>0</v>
      </c>
      <c r="G67" s="110">
        <f>IF(Inputs!$B$33="Yes",Output_Detail!G150,0)*Inputs!$B$18</f>
        <v>94847213.651845247</v>
      </c>
      <c r="H67" s="110">
        <f>IF(Inputs!$B$33="Yes",Output_Detail!H150,0)*Inputs!$B$18</f>
        <v>416256698.66294527</v>
      </c>
      <c r="I67" s="110">
        <f>IF(Inputs!$B$33="Yes",Output_Detail!I150,0)*Inputs!$B$18</f>
        <v>747043431.82935667</v>
      </c>
      <c r="J67" s="110">
        <f>IF(Inputs!$B$33="Yes",Output_Detail!J150,0)*Inputs!$B$18</f>
        <v>1390696738.0570219</v>
      </c>
      <c r="K67" s="110">
        <f>IF(Inputs!$B$33="Yes",Output_Detail!K150,0)*Inputs!$B$18</f>
        <v>2099817473.5970941</v>
      </c>
      <c r="L67" s="110">
        <f>IF(Inputs!$B$33="Yes",Output_Detail!L150,0)*Inputs!$B$18</f>
        <v>2693031880.4482303</v>
      </c>
      <c r="M67" s="110">
        <f>IF(Inputs!$B$33="Yes",Output_Detail!M150,0)*Inputs!$B$18</f>
        <v>3341195703.854444</v>
      </c>
      <c r="N67" s="110">
        <f>IF(Inputs!$B$33="Yes",Output_Detail!N150,0)*Inputs!$B$18</f>
        <v>3822859527.2606573</v>
      </c>
      <c r="O67" s="110">
        <f>IF(Inputs!$B$33="Yes",Output_Detail!O150,0)*Inputs!$B$18</f>
        <v>4398210850.6668711</v>
      </c>
      <c r="P67" s="110">
        <f>IF(Inputs!$B$33="Yes",Output_Detail!P150,0)*Inputs!$B$18</f>
        <v>4973562174.0730867</v>
      </c>
      <c r="Q67" s="110">
        <f>IF(Inputs!$B$33="Yes",Output_Detail!Q150,0)*Inputs!$B$18</f>
        <v>5413000000</v>
      </c>
      <c r="R67" s="110">
        <f>IF(Inputs!$B$33="Yes",Output_Detail!R150,0)*Inputs!$B$18</f>
        <v>5943104554.3785124</v>
      </c>
      <c r="S67" s="110">
        <f>IF(Inputs!$B$33="Yes",Output_Detail!S150,0)*Inputs!$B$18</f>
        <v>6403651569.645257</v>
      </c>
      <c r="T67" s="110">
        <f>IF(Inputs!$B$33="Yes",Output_Detail!T150,0)*Inputs!$B$18</f>
        <v>6857745560.4589787</v>
      </c>
      <c r="U67" s="110">
        <f>IF(Inputs!$B$33="Yes",Output_Detail!U150,0)*Inputs!$B$18</f>
        <v>7307009362.5934553</v>
      </c>
      <c r="V67" s="110">
        <f>IF(Inputs!$B$33="Yes",Output_Detail!V150,0)*Inputs!$B$18</f>
        <v>7749818233.1062727</v>
      </c>
      <c r="W67" s="110">
        <f>IF(Inputs!$B$33="Yes",Output_Detail!W150,0)*Inputs!$B$18</f>
        <v>8102800348.6317425</v>
      </c>
      <c r="X67" s="110">
        <f>IF(Inputs!$B$33="Yes",Output_Detail!X150,0)*Inputs!$B$18</f>
        <v>8314917139.6030426</v>
      </c>
      <c r="Y67" s="110">
        <f>IF(Inputs!$B$33="Yes",Output_Detail!Y150,0)*Inputs!$B$18</f>
        <v>8497088172.4239197</v>
      </c>
      <c r="Z67" s="110">
        <f>IF(Inputs!$B$33="Yes",Output_Detail!Z150,0)*Inputs!$B$18</f>
        <v>8649321423.035965</v>
      </c>
      <c r="AA67" s="110">
        <f>IF(Inputs!$B$33="Yes",Output_Detail!AA150,0)*Inputs!$B$18</f>
        <v>8792928433.9444141</v>
      </c>
      <c r="AB67" s="110">
        <f>IF(Inputs!$B$33="Yes",Output_Detail!AB150,0)*Inputs!$B$18</f>
        <v>8934324918.537075</v>
      </c>
      <c r="AC67" s="110">
        <f>IF(Inputs!$B$33="Yes",Output_Detail!AC150,0)*Inputs!$B$18</f>
        <v>9075721403.1297359</v>
      </c>
      <c r="AD67" s="110">
        <f>IF(Inputs!$B$33="Yes",Output_Detail!AD150,0)*Inputs!$B$18</f>
        <v>9217117887.7223969</v>
      </c>
      <c r="AE67" s="110">
        <f>IF(Inputs!$B$33="Yes",Output_Detail!AE150,0)*Inputs!$B$18</f>
        <v>9348947018.2123795</v>
      </c>
      <c r="AF67" s="120">
        <f>IF(Inputs!$B$33="Yes",Output_Detail!AF150,0)*Inputs!$B$18</f>
        <v>9718300000</v>
      </c>
      <c r="AG67" s="109">
        <f>IF(Inputs!$B$33="Yes",Output_Detail!AG150,0)*Inputs!$B$19</f>
        <v>0</v>
      </c>
      <c r="AH67" s="110">
        <f>IF(Inputs!$B$33="Yes",Output_Detail!AH150,0)*Inputs!$B$19</f>
        <v>0</v>
      </c>
      <c r="AI67" s="110">
        <f>IF(Inputs!$B$33="Yes",Output_Detail!AI150,0)*Inputs!$B$19</f>
        <v>0</v>
      </c>
      <c r="AJ67" s="110">
        <f>IF(Inputs!$B$33="Yes",Output_Detail!AJ150,0)*Inputs!$B$19</f>
        <v>0</v>
      </c>
      <c r="AK67" s="110">
        <f>IF(Inputs!$B$33="Yes",Output_Detail!AK150,0)*Inputs!$B$19</f>
        <v>83679.389312977102</v>
      </c>
      <c r="AL67" s="110">
        <f>IF(Inputs!$B$33="Yes",Output_Detail!AL150,0)*Inputs!$B$19</f>
        <v>420050.44042912562</v>
      </c>
      <c r="AM67" s="110">
        <f>IF(Inputs!$B$33="Yes",Output_Detail!AM150,0)*Inputs!$B$19</f>
        <v>1056142.4217778323</v>
      </c>
      <c r="AN67" s="110">
        <f>IF(Inputs!$B$33="Yes",Output_Detail!AN150,0)*Inputs!$B$19</f>
        <v>2036648.8201560506</v>
      </c>
      <c r="AO67" s="110">
        <f>IF(Inputs!$B$33="Yes",Output_Detail!AO150,0)*Inputs!$B$19</f>
        <v>3168223.5284386612</v>
      </c>
      <c r="AP67" s="110">
        <f>IF(Inputs!$B$33="Yes",Output_Detail!AP150,0)*Inputs!$B$19</f>
        <v>4299798.2367212716</v>
      </c>
      <c r="AQ67" s="110">
        <f>IF(Inputs!$B$33="Yes",Output_Detail!AQ150,0)*Inputs!$B$19</f>
        <v>5431372.945003883</v>
      </c>
      <c r="AR67" s="110">
        <f>IF(Inputs!$B$33="Yes",Output_Detail!AR150,0)*Inputs!$B$19</f>
        <v>6562947.6532864943</v>
      </c>
      <c r="AS67" s="110">
        <f>IF(Inputs!$B$33="Yes",Output_Detail!AS150,0)*Inputs!$B$19</f>
        <v>7694522.3615691038</v>
      </c>
      <c r="AT67" s="110">
        <f>IF(Inputs!$B$33="Yes",Output_Detail!AT150,0)*Inputs!$B$19</f>
        <v>8826097.0698517151</v>
      </c>
      <c r="AU67" s="110">
        <f>IF(Inputs!$B$33="Yes",Output_Detail!AU150,0)*Inputs!$B$19</f>
        <v>9379200</v>
      </c>
      <c r="AV67" s="110">
        <f>IF(Inputs!$B$33="Yes",Output_Detail!AV150,0)*Inputs!$B$19</f>
        <v>10248253.953565631</v>
      </c>
      <c r="AW67" s="110">
        <f>IF(Inputs!$B$33="Yes",Output_Detail!AW150,0)*Inputs!$B$19</f>
        <v>11199860.437549174</v>
      </c>
      <c r="AX67" s="110">
        <f>IF(Inputs!$B$33="Yes",Output_Detail!AX150,0)*Inputs!$B$19</f>
        <v>12108224.186498038</v>
      </c>
      <c r="AY67" s="110">
        <f>IF(Inputs!$B$33="Yes",Output_Detail!AY150,0)*Inputs!$B$19</f>
        <v>12958163.304834081</v>
      </c>
      <c r="AZ67" s="110">
        <f>IF(Inputs!$B$33="Yes",Output_Detail!AZ150,0)*Inputs!$B$19</f>
        <v>13785576.925355649</v>
      </c>
      <c r="BA67" s="110">
        <f>IF(Inputs!$B$33="Yes",Output_Detail!BA150,0)*Inputs!$B$19</f>
        <v>14535539.214406613</v>
      </c>
      <c r="BB67" s="110">
        <f>IF(Inputs!$B$33="Yes",Output_Detail!BB150,0)*Inputs!$B$19</f>
        <v>14989615.875927214</v>
      </c>
      <c r="BC67" s="110">
        <f>IF(Inputs!$B$33="Yes",Output_Detail!BC150,0)*Inputs!$B$19</f>
        <v>15428459.204114476</v>
      </c>
      <c r="BD67" s="110">
        <f>IF(Inputs!$B$33="Yes",Output_Detail!BD150,0)*Inputs!$B$19</f>
        <v>15865569.19896841</v>
      </c>
      <c r="BE67" s="110">
        <f>IF(Inputs!$B$33="Yes",Output_Detail!BE150,0)*Inputs!$B$19</f>
        <v>16302679.193822341</v>
      </c>
      <c r="BF67" s="110">
        <f>IF(Inputs!$B$33="Yes",Output_Detail!BF150,0)*Inputs!$B$19</f>
        <v>16739789.188676273</v>
      </c>
      <c r="BG67" s="110">
        <f>IF(Inputs!$B$33="Yes",Output_Detail!BG150,0)*Inputs!$B$19</f>
        <v>17176899.183530208</v>
      </c>
      <c r="BH67" s="110">
        <f>IF(Inputs!$B$33="Yes",Output_Detail!BH150,0)*Inputs!$B$19</f>
        <v>17613637.085360877</v>
      </c>
      <c r="BI67" s="110">
        <f>IF(Inputs!$B$33="Yes",Output_Detail!BI150,0)*Inputs!$B$19</f>
        <v>17751026.149982255</v>
      </c>
      <c r="BJ67" s="120">
        <f>IF(Inputs!$B$33="Yes",Output_Detail!BJ150,0)*Inputs!$B$19</f>
        <v>18437900</v>
      </c>
      <c r="BK67" s="109">
        <f>(C67*Conversions!G$14+AG67*Conversions!G$15)/Conversions!$B$9</f>
        <v>0</v>
      </c>
      <c r="BL67" s="110">
        <f>(D67*Conversions!H$14+AH67*Conversions!H$15)/Conversions!$B$9</f>
        <v>0</v>
      </c>
      <c r="BM67" s="110">
        <f>(E67*Conversions!I$14+AI67*Conversions!I$15)/Conversions!$B$9</f>
        <v>0</v>
      </c>
      <c r="BN67" s="110">
        <f>(F67*Conversions!J$14+AJ67*Conversions!J$15)/Conversions!$B$9</f>
        <v>0</v>
      </c>
      <c r="BO67" s="110">
        <f>(G67*Conversions!K$14+AK67*Conversions!K$15)/Conversions!$B$9</f>
        <v>60714.833323293009</v>
      </c>
      <c r="BP67" s="110">
        <f>(H67*Conversions!L$14+AL67*Conversions!L$15)/Conversions!$B$9</f>
        <v>267760.66711072309</v>
      </c>
      <c r="BQ67" s="110">
        <f>(I67*Conversions!M$14+AM67*Conversions!M$15)/Conversions!$B$9</f>
        <v>495016.91344264761</v>
      </c>
      <c r="BR67" s="110">
        <f>(J67*Conversions!N$14+AN67*Conversions!N$15)/Conversions!$B$9</f>
        <v>919676.00787195249</v>
      </c>
      <c r="BS67" s="110">
        <f>(K67*Conversions!O$14+AO67*Conversions!O$15)/Conversions!$B$9</f>
        <v>1368810.0344905816</v>
      </c>
      <c r="BT67" s="110">
        <f>(L67*Conversions!P$14+AP67*Conversions!P$15)/Conversions!$B$9</f>
        <v>1736953.8940610616</v>
      </c>
      <c r="BU67" s="110">
        <f>(M67*Conversions!Q$14+AQ67*Conversions!Q$15)/Conversions!$B$9</f>
        <v>2120475.106342671</v>
      </c>
      <c r="BV67" s="110">
        <f>(N67*Conversions!R$14+AR67*Conversions!R$15)/Conversions!$B$9</f>
        <v>2400571.6029851562</v>
      </c>
      <c r="BW67" s="110">
        <f>(O67*Conversions!S$14+AS67*Conversions!S$15)/Conversions!$B$9</f>
        <v>2717376.2783547151</v>
      </c>
      <c r="BX67" s="110">
        <f>(P67*Conversions!T$14+AT67*Conversions!T$15)/Conversions!$B$9</f>
        <v>2994701.7450469704</v>
      </c>
      <c r="BY67" s="110">
        <f>(Q67*Conversions!U$14+AU67*Conversions!U$15)/Conversions!$B$9</f>
        <v>3153022.3549295776</v>
      </c>
      <c r="BZ67" s="110">
        <f>(R67*Conversions!V$14+AV67*Conversions!V$15)/Conversions!$B$9</f>
        <v>3356788.5467234226</v>
      </c>
      <c r="CA67" s="110">
        <f>(S67*Conversions!W$14+AW67*Conversions!W$15)/Conversions!$B$9</f>
        <v>3516090.8185423659</v>
      </c>
      <c r="CB67" s="110">
        <f>(T67*Conversions!X$14+AX67*Conversions!X$15)/Conversions!$B$9</f>
        <v>3654264.0669382871</v>
      </c>
      <c r="CC67" s="110">
        <f>(U67*Conversions!Y$14+AY67*Conversions!Y$15)/Conversions!$B$9</f>
        <v>3771422.0482164035</v>
      </c>
      <c r="CD67" s="110">
        <f>(V67*Conversions!Z$14+AZ67*Conversions!Z$15)/Conversions!$B$9</f>
        <v>3869271.7377524879</v>
      </c>
      <c r="CE67" s="110">
        <f>(W67*Conversions!AA$14+BA67*Conversions!AA$15)/Conversions!$B$9</f>
        <v>3913415.8237227285</v>
      </c>
      <c r="CF67" s="110">
        <f>(X67*Conversions!AB$14+BB67*Conversions!AB$15)/Conversions!$B$9</f>
        <v>3877289.3895393452</v>
      </c>
      <c r="CG67" s="110">
        <f>(Y67*Conversions!AC$14+BC67*Conversions!AC$15)/Conversions!$B$9</f>
        <v>3822690.9395976472</v>
      </c>
      <c r="CH67" s="110">
        <f>(Z67*Conversions!AD$14+BD67*Conversions!AD$15)/Conversions!$B$9</f>
        <v>3751956.5106181526</v>
      </c>
      <c r="CI67" s="110">
        <f>(AA67*Conversions!AE$14+BE67*Conversions!AE$15)/Conversions!$B$9</f>
        <v>3673322.3442388768</v>
      </c>
      <c r="CJ67" s="110">
        <f>(AB67*Conversions!AF$14+BF67*Conversions!AF$15)/Conversions!$B$9</f>
        <v>3589107.2282482488</v>
      </c>
      <c r="CK67" s="110">
        <f>(AC67*Conversions!AG$14+BG67*Conversions!AG$15)/Conversions!$B$9</f>
        <v>3500032.8527871124</v>
      </c>
      <c r="CL67" s="110">
        <f>(AD67*Conversions!AH$14+BH67*Conversions!AH$15)/Conversions!$B$9</f>
        <v>3406077.4504136061</v>
      </c>
      <c r="CM67" s="110">
        <f>(AE67*Conversions!AI$14+BI67*Conversions!AI$15)/Conversions!$B$9</f>
        <v>3287449.3265495566</v>
      </c>
      <c r="CN67" s="120">
        <f>(AF67*Conversions!AJ$14+BJ67*Conversions!AJ$15)/Conversions!$B$9</f>
        <v>3249493.7415492926</v>
      </c>
    </row>
    <row r="68" spans="2:92">
      <c r="B68" s="96" t="s">
        <v>47</v>
      </c>
      <c r="C68" s="109">
        <f>IF(Inputs!$B$33="Yes",Output_Detail!C151,0)*Inputs!$B$18</f>
        <v>0</v>
      </c>
      <c r="D68" s="110">
        <f>IF(Inputs!$B$33="Yes",Output_Detail!D151,0)*Inputs!$B$18</f>
        <v>0</v>
      </c>
      <c r="E68" s="110">
        <f>IF(Inputs!$B$33="Yes",Output_Detail!E151,0)*Inputs!$B$18</f>
        <v>0</v>
      </c>
      <c r="F68" s="110">
        <f>IF(Inputs!$B$33="Yes",Output_Detail!F151,0)*Inputs!$B$18</f>
        <v>0</v>
      </c>
      <c r="G68" s="110">
        <f>IF(Inputs!$B$33="Yes",Output_Detail!G151,0)*Inputs!$B$18</f>
        <v>85903617.435863003</v>
      </c>
      <c r="H68" s="110">
        <f>IF(Inputs!$B$33="Yes",Output_Detail!H151,0)*Inputs!$B$18</f>
        <v>377005868.91580546</v>
      </c>
      <c r="I68" s="110">
        <f>IF(Inputs!$B$33="Yes",Output_Detail!I151,0)*Inputs!$B$18</f>
        <v>676601143.09108925</v>
      </c>
      <c r="J68" s="110">
        <f>IF(Inputs!$B$33="Yes",Output_Detail!J151,0)*Inputs!$B$18</f>
        <v>1259561308.7156703</v>
      </c>
      <c r="K68" s="110">
        <f>IF(Inputs!$B$33="Yes",Output_Detail!K151,0)*Inputs!$B$18</f>
        <v>1901815667.449666</v>
      </c>
      <c r="L68" s="110">
        <f>IF(Inputs!$B$33="Yes",Output_Detail!L151,0)*Inputs!$B$18</f>
        <v>2439093058.1238728</v>
      </c>
      <c r="M68" s="110">
        <f>IF(Inputs!$B$33="Yes",Output_Detail!M151,0)*Inputs!$B$18</f>
        <v>3026138422.746141</v>
      </c>
      <c r="N68" s="110">
        <f>IF(Inputs!$B$33="Yes",Output_Detail!N151,0)*Inputs!$B$18</f>
        <v>3462383866.6077113</v>
      </c>
      <c r="O68" s="110">
        <f>IF(Inputs!$B$33="Yes",Output_Detail!O151,0)*Inputs!$B$18</f>
        <v>3983482569.185605</v>
      </c>
      <c r="P68" s="110">
        <f>IF(Inputs!$B$33="Yes",Output_Detail!P151,0)*Inputs!$B$18</f>
        <v>4504581271.7635012</v>
      </c>
      <c r="Q68" s="110">
        <f>IF(Inputs!$B$33="Yes",Output_Detail!Q151,0)*Inputs!$B$18</f>
        <v>4902582408.8748016</v>
      </c>
      <c r="R68" s="110">
        <f>IF(Inputs!$B$33="Yes",Output_Detail!R151,0)*Inputs!$B$18</f>
        <v>5382700876.1130266</v>
      </c>
      <c r="S68" s="110">
        <f>IF(Inputs!$B$33="Yes",Output_Detail!S151,0)*Inputs!$B$18</f>
        <v>5799820716.4061241</v>
      </c>
      <c r="T68" s="110">
        <f>IF(Inputs!$B$33="Yes",Output_Detail!T151,0)*Inputs!$B$18</f>
        <v>6211096018.7041302</v>
      </c>
      <c r="U68" s="110">
        <f>IF(Inputs!$B$33="Yes",Output_Detail!U151,0)*Inputs!$B$18</f>
        <v>6617996593.8544531</v>
      </c>
      <c r="V68" s="110">
        <f>IF(Inputs!$B$33="Yes",Output_Detail!V151,0)*Inputs!$B$18</f>
        <v>7019050903.6770763</v>
      </c>
      <c r="W68" s="110">
        <f>IF(Inputs!$B$33="Yes",Output_Detail!W151,0)*Inputs!$B$18</f>
        <v>7338748651.7322359</v>
      </c>
      <c r="X68" s="110">
        <f>IF(Inputs!$B$33="Yes",Output_Detail!X151,0)*Inputs!$B$18</f>
        <v>7530863938.6420584</v>
      </c>
      <c r="Y68" s="110">
        <f>IF(Inputs!$B$33="Yes",Output_Detail!Y151,0)*Inputs!$B$18</f>
        <v>7695857195.7848969</v>
      </c>
      <c r="Z68" s="110">
        <f>IF(Inputs!$B$33="Yes",Output_Detail!Z151,0)*Inputs!$B$18</f>
        <v>7833735647.012764</v>
      </c>
      <c r="AA68" s="110">
        <f>IF(Inputs!$B$33="Yes",Output_Detail!AA151,0)*Inputs!$B$18</f>
        <v>7963801267.8276272</v>
      </c>
      <c r="AB68" s="110">
        <f>IF(Inputs!$B$33="Yes",Output_Detail!AB151,0)*Inputs!$B$18</f>
        <v>8091864803.3976841</v>
      </c>
      <c r="AC68" s="110">
        <f>IF(Inputs!$B$33="Yes",Output_Detail!AC151,0)*Inputs!$B$18</f>
        <v>8219928338.9677401</v>
      </c>
      <c r="AD68" s="110">
        <f>IF(Inputs!$B$33="Yes",Output_Detail!AD151,0)*Inputs!$B$18</f>
        <v>8347991874.537797</v>
      </c>
      <c r="AE68" s="110">
        <f>IF(Inputs!$B$33="Yes",Output_Detail!AE151,0)*Inputs!$B$18</f>
        <v>8467390207.4617672</v>
      </c>
      <c r="AF68" s="120">
        <f>IF(Inputs!$B$33="Yes",Output_Detail!AF151,0)*Inputs!$B$18</f>
        <v>8801915134.7068138</v>
      </c>
      <c r="AG68" s="109">
        <f>IF(Inputs!$B$33="Yes",Output_Detail!AG151,0)*Inputs!$B$19</f>
        <v>0</v>
      </c>
      <c r="AH68" s="110">
        <f>IF(Inputs!$B$33="Yes",Output_Detail!AH151,0)*Inputs!$B$19</f>
        <v>0</v>
      </c>
      <c r="AI68" s="110">
        <f>IF(Inputs!$B$33="Yes",Output_Detail!AI151,0)*Inputs!$B$19</f>
        <v>0</v>
      </c>
      <c r="AJ68" s="110">
        <f>IF(Inputs!$B$33="Yes",Output_Detail!AJ151,0)*Inputs!$B$19</f>
        <v>0</v>
      </c>
      <c r="AK68" s="110">
        <f>IF(Inputs!$B$33="Yes",Output_Detail!AK151,0)*Inputs!$B$19</f>
        <v>75788.860526729652</v>
      </c>
      <c r="AL68" s="110">
        <f>IF(Inputs!$B$33="Yes",Output_Detail!AL151,0)*Inputs!$B$19</f>
        <v>380441.88067392283</v>
      </c>
      <c r="AM68" s="110">
        <f>IF(Inputs!$B$33="Yes",Output_Detail!AM151,0)*Inputs!$B$19</f>
        <v>956553.71481145988</v>
      </c>
      <c r="AN68" s="110">
        <f>IF(Inputs!$B$33="Yes",Output_Detail!AN151,0)*Inputs!$B$19</f>
        <v>1844603.4876690696</v>
      </c>
      <c r="AO68" s="110">
        <f>IF(Inputs!$B$33="Yes",Output_Detail!AO151,0)*Inputs!$B$19</f>
        <v>2869476.618863225</v>
      </c>
      <c r="AP68" s="110">
        <f>IF(Inputs!$B$33="Yes",Output_Detail!AP151,0)*Inputs!$B$19</f>
        <v>3894349.7500573802</v>
      </c>
      <c r="AQ68" s="110">
        <f>IF(Inputs!$B$33="Yes",Output_Detail!AQ151,0)*Inputs!$B$19</f>
        <v>4919222.8812515363</v>
      </c>
      <c r="AR68" s="110">
        <f>IF(Inputs!$B$33="Yes",Output_Detail!AR151,0)*Inputs!$B$19</f>
        <v>5944096.012445692</v>
      </c>
      <c r="AS68" s="110">
        <f>IF(Inputs!$B$33="Yes",Output_Detail!AS151,0)*Inputs!$B$19</f>
        <v>6968969.1436398458</v>
      </c>
      <c r="AT68" s="110">
        <f>IF(Inputs!$B$33="Yes",Output_Detail!AT151,0)*Inputs!$B$19</f>
        <v>7993842.2748340024</v>
      </c>
      <c r="AU68" s="110">
        <f>IF(Inputs!$B$33="Yes",Output_Detail!AU151,0)*Inputs!$B$19</f>
        <v>8494790.4912836775</v>
      </c>
      <c r="AV68" s="110">
        <f>IF(Inputs!$B$33="Yes",Output_Detail!AV151,0)*Inputs!$B$19</f>
        <v>9281897.202001201</v>
      </c>
      <c r="AW68" s="110">
        <f>IF(Inputs!$B$33="Yes",Output_Detail!AW151,0)*Inputs!$B$19</f>
        <v>10143772.171250956</v>
      </c>
      <c r="AX68" s="110">
        <f>IF(Inputs!$B$33="Yes",Output_Detail!AX151,0)*Inputs!$B$19</f>
        <v>10966481.969229206</v>
      </c>
      <c r="AY68" s="110">
        <f>IF(Inputs!$B$33="Yes",Output_Detail!AY151,0)*Inputs!$B$19</f>
        <v>11736276.273712642</v>
      </c>
      <c r="AZ68" s="110">
        <f>IF(Inputs!$B$33="Yes",Output_Detail!AZ151,0)*Inputs!$B$19</f>
        <v>12485669.117021795</v>
      </c>
      <c r="BA68" s="110">
        <f>IF(Inputs!$B$33="Yes",Output_Detail!BA151,0)*Inputs!$B$19</f>
        <v>13164913.884363517</v>
      </c>
      <c r="BB68" s="110">
        <f>IF(Inputs!$B$33="Yes",Output_Detail!BB151,0)*Inputs!$B$19</f>
        <v>13576173.491430115</v>
      </c>
      <c r="BC68" s="110">
        <f>IF(Inputs!$B$33="Yes",Output_Detail!BC151,0)*Inputs!$B$19</f>
        <v>13973636.188829513</v>
      </c>
      <c r="BD68" s="110">
        <f>IF(Inputs!$B$33="Yes",Output_Detail!BD151,0)*Inputs!$B$19</f>
        <v>14369528.99716394</v>
      </c>
      <c r="BE68" s="110">
        <f>IF(Inputs!$B$33="Yes",Output_Detail!BE151,0)*Inputs!$B$19</f>
        <v>14765421.805498365</v>
      </c>
      <c r="BF68" s="110">
        <f>IF(Inputs!$B$33="Yes",Output_Detail!BF151,0)*Inputs!$B$19</f>
        <v>15161314.61383279</v>
      </c>
      <c r="BG68" s="110">
        <f>IF(Inputs!$B$33="Yes",Output_Detail!BG151,0)*Inputs!$B$19</f>
        <v>15557207.422167217</v>
      </c>
      <c r="BH68" s="110">
        <f>IF(Inputs!$B$33="Yes",Output_Detail!BH151,0)*Inputs!$B$19</f>
        <v>15952763.223904504</v>
      </c>
      <c r="BI68" s="110">
        <f>IF(Inputs!$B$33="Yes",Output_Detail!BI151,0)*Inputs!$B$19</f>
        <v>16077197.218248587</v>
      </c>
      <c r="BJ68" s="120">
        <f>IF(Inputs!$B$33="Yes",Output_Detail!BJ151,0)*Inputs!$B$19</f>
        <v>16699302.456418384</v>
      </c>
      <c r="BK68" s="109">
        <f>(C68*Conversions!G$14+AG68*Conversions!G$15)/Conversions!$B$9</f>
        <v>0</v>
      </c>
      <c r="BL68" s="110">
        <f>(D68*Conversions!H$14+AH68*Conversions!H$15)/Conversions!$B$9</f>
        <v>0</v>
      </c>
      <c r="BM68" s="110">
        <f>(E68*Conversions!I$14+AI68*Conversions!I$15)/Conversions!$B$9</f>
        <v>0</v>
      </c>
      <c r="BN68" s="110">
        <f>(F68*Conversions!J$14+AJ68*Conversions!J$15)/Conversions!$B$9</f>
        <v>0</v>
      </c>
      <c r="BO68" s="110">
        <f>(G68*Conversions!K$14+AK68*Conversions!K$15)/Conversions!$B$9</f>
        <v>54989.742066976156</v>
      </c>
      <c r="BP68" s="110">
        <f>(H68*Conversions!L$14+AL68*Conversions!L$15)/Conversions!$B$9</f>
        <v>242512.23653530629</v>
      </c>
      <c r="BQ68" s="110">
        <f>(I68*Conversions!M$14+AM68*Conversions!M$15)/Conversions!$B$9</f>
        <v>448339.4073414788</v>
      </c>
      <c r="BR68" s="110">
        <f>(J68*Conversions!N$14+AN68*Conversions!N$15)/Conversions!$B$9</f>
        <v>832955.37004567508</v>
      </c>
      <c r="BS68" s="110">
        <f>(K68*Conversions!O$14+AO68*Conversions!O$15)/Conversions!$B$9</f>
        <v>1239738.4068325949</v>
      </c>
      <c r="BT68" s="110">
        <f>(L68*Conversions!P$14+AP68*Conversions!P$15)/Conversions!$B$9</f>
        <v>1573168.2257621184</v>
      </c>
      <c r="BU68" s="110">
        <f>(M68*Conversions!Q$14+AQ68*Conversions!Q$15)/Conversions!$B$9</f>
        <v>1920525.3934624984</v>
      </c>
      <c r="BV68" s="110">
        <f>(N68*Conversions!R$14+AR68*Conversions!R$15)/Conversions!$B$9</f>
        <v>2174210.2553185681</v>
      </c>
      <c r="BW68" s="110">
        <f>(O68*Conversions!S$14+AS68*Conversions!S$15)/Conversions!$B$9</f>
        <v>2461141.9066239614</v>
      </c>
      <c r="BX68" s="110">
        <f>(P68*Conversions!T$14+AT68*Conversions!T$15)/Conversions!$B$9</f>
        <v>2712317.0321621927</v>
      </c>
      <c r="BY68" s="110">
        <f>(Q68*Conversions!U$14+AU68*Conversions!U$15)/Conversions!$B$9</f>
        <v>2855708.8365170415</v>
      </c>
      <c r="BZ68" s="110">
        <f>(R68*Conversions!V$14+AV68*Conversions!V$15)/Conversions!$B$9</f>
        <v>3040260.9420799301</v>
      </c>
      <c r="CA68" s="110">
        <f>(S68*Conversions!W$14+AW68*Conversions!W$15)/Conversions!$B$9</f>
        <v>3184541.8427844089</v>
      </c>
      <c r="CB68" s="110">
        <f>(T68*Conversions!X$14+AX68*Conversions!X$15)/Conversions!$B$9</f>
        <v>3309686.0764742172</v>
      </c>
      <c r="CC68" s="110">
        <f>(U68*Conversions!Y$14+AY68*Conversions!Y$15)/Conversions!$B$9</f>
        <v>3415796.672829912</v>
      </c>
      <c r="CD68" s="110">
        <f>(V68*Conversions!Z$14+AZ68*Conversions!Z$15)/Conversions!$B$9</f>
        <v>3504419.6483764607</v>
      </c>
      <c r="CE68" s="110">
        <f>(W68*Conversions!AA$14+BA68*Conversions!AA$15)/Conversions!$B$9</f>
        <v>3544401.177904183</v>
      </c>
      <c r="CF68" s="110">
        <f>(X68*Conversions!AB$14+BB68*Conversions!AB$15)/Conversions!$B$9</f>
        <v>3511681.2775304844</v>
      </c>
      <c r="CG68" s="110">
        <f>(Y68*Conversions!AC$14+BC68*Conversions!AC$15)/Conversions!$B$9</f>
        <v>3462231.1758796438</v>
      </c>
      <c r="CH68" s="110">
        <f>(Z68*Conversions!AD$14+BD68*Conversions!AD$15)/Conversions!$B$9</f>
        <v>3398166.6336264247</v>
      </c>
      <c r="CI68" s="110">
        <f>(AA68*Conversions!AE$14+BE68*Conversions!AE$15)/Conversions!$B$9</f>
        <v>3326947.2578962254</v>
      </c>
      <c r="CJ68" s="110">
        <f>(AB68*Conversions!AF$14+BF68*Conversions!AF$15)/Conversions!$B$9</f>
        <v>3250673.186915807</v>
      </c>
      <c r="CK68" s="110">
        <f>(AC68*Conversions!AG$14+BG68*Conversions!AG$15)/Conversions!$B$9</f>
        <v>3169998.059220023</v>
      </c>
      <c r="CL68" s="110">
        <f>(AD68*Conversions!AH$14+BH68*Conversions!AH$15)/Conversions!$B$9</f>
        <v>3084902.1599229411</v>
      </c>
      <c r="CM68" s="110">
        <f>(AE68*Conversions!AI$14+BI68*Conversions!AI$15)/Conversions!$B$9</f>
        <v>2977460.0477386238</v>
      </c>
      <c r="CN68" s="120">
        <f>(AF68*Conversions!AJ$14+BJ68*Conversions!AJ$15)/Conversions!$B$9</f>
        <v>2943083.4759039944</v>
      </c>
    </row>
    <row r="69" spans="2:92">
      <c r="B69" s="96" t="s">
        <v>48</v>
      </c>
      <c r="C69" s="109">
        <f>IF(Inputs!$B$33="Yes",Output_Detail!C152,0)*Inputs!$B$18</f>
        <v>0</v>
      </c>
      <c r="D69" s="110">
        <f>IF(Inputs!$B$33="Yes",Output_Detail!D152,0)*Inputs!$B$18</f>
        <v>0</v>
      </c>
      <c r="E69" s="110">
        <f>IF(Inputs!$B$33="Yes",Output_Detail!E152,0)*Inputs!$B$18</f>
        <v>0</v>
      </c>
      <c r="F69" s="110">
        <f>IF(Inputs!$B$33="Yes",Output_Detail!F152,0)*Inputs!$B$18</f>
        <v>0</v>
      </c>
      <c r="G69" s="110">
        <f>IF(Inputs!$B$33="Yes",Output_Detail!G152,0)*Inputs!$B$18</f>
        <v>85903617.435863003</v>
      </c>
      <c r="H69" s="110">
        <f>IF(Inputs!$B$33="Yes",Output_Detail!H152,0)*Inputs!$B$18</f>
        <v>377005868.91580546</v>
      </c>
      <c r="I69" s="110">
        <f>IF(Inputs!$B$33="Yes",Output_Detail!I152,0)*Inputs!$B$18</f>
        <v>676601143.09108925</v>
      </c>
      <c r="J69" s="110">
        <f>IF(Inputs!$B$33="Yes",Output_Detail!J152,0)*Inputs!$B$18</f>
        <v>1259561308.7156703</v>
      </c>
      <c r="K69" s="110">
        <f>IF(Inputs!$B$33="Yes",Output_Detail!K152,0)*Inputs!$B$18</f>
        <v>1901815667.449666</v>
      </c>
      <c r="L69" s="110">
        <f>IF(Inputs!$B$33="Yes",Output_Detail!L152,0)*Inputs!$B$18</f>
        <v>2439093058.1238728</v>
      </c>
      <c r="M69" s="110">
        <f>IF(Inputs!$B$33="Yes",Output_Detail!M152,0)*Inputs!$B$18</f>
        <v>3026138422.746141</v>
      </c>
      <c r="N69" s="110">
        <f>IF(Inputs!$B$33="Yes",Output_Detail!N152,0)*Inputs!$B$18</f>
        <v>3462383866.6077113</v>
      </c>
      <c r="O69" s="110">
        <f>IF(Inputs!$B$33="Yes",Output_Detail!O152,0)*Inputs!$B$18</f>
        <v>3983482569.185605</v>
      </c>
      <c r="P69" s="110">
        <f>IF(Inputs!$B$33="Yes",Output_Detail!P152,0)*Inputs!$B$18</f>
        <v>4504581271.7635012</v>
      </c>
      <c r="Q69" s="110">
        <f>IF(Inputs!$B$33="Yes",Output_Detail!Q152,0)*Inputs!$B$18</f>
        <v>4902582408.8748016</v>
      </c>
      <c r="R69" s="110">
        <f>IF(Inputs!$B$33="Yes",Output_Detail!R152,0)*Inputs!$B$18</f>
        <v>5382700876.1130266</v>
      </c>
      <c r="S69" s="110">
        <f>IF(Inputs!$B$33="Yes",Output_Detail!S152,0)*Inputs!$B$18</f>
        <v>5799820716.4061241</v>
      </c>
      <c r="T69" s="110">
        <f>IF(Inputs!$B$33="Yes",Output_Detail!T152,0)*Inputs!$B$18</f>
        <v>6211096018.7041302</v>
      </c>
      <c r="U69" s="110">
        <f>IF(Inputs!$B$33="Yes",Output_Detail!U152,0)*Inputs!$B$18</f>
        <v>6617996593.8544531</v>
      </c>
      <c r="V69" s="110">
        <f>IF(Inputs!$B$33="Yes",Output_Detail!V152,0)*Inputs!$B$18</f>
        <v>7019050903.6770763</v>
      </c>
      <c r="W69" s="110">
        <f>IF(Inputs!$B$33="Yes",Output_Detail!W152,0)*Inputs!$B$18</f>
        <v>7338748651.7322359</v>
      </c>
      <c r="X69" s="110">
        <f>IF(Inputs!$B$33="Yes",Output_Detail!X152,0)*Inputs!$B$18</f>
        <v>7530863938.6420584</v>
      </c>
      <c r="Y69" s="110">
        <f>IF(Inputs!$B$33="Yes",Output_Detail!Y152,0)*Inputs!$B$18</f>
        <v>7695857195.7848969</v>
      </c>
      <c r="Z69" s="110">
        <f>IF(Inputs!$B$33="Yes",Output_Detail!Z152,0)*Inputs!$B$18</f>
        <v>7833735647.012764</v>
      </c>
      <c r="AA69" s="110">
        <f>IF(Inputs!$B$33="Yes",Output_Detail!AA152,0)*Inputs!$B$18</f>
        <v>7963801267.8276272</v>
      </c>
      <c r="AB69" s="110">
        <f>IF(Inputs!$B$33="Yes",Output_Detail!AB152,0)*Inputs!$B$18</f>
        <v>8091864803.3976841</v>
      </c>
      <c r="AC69" s="110">
        <f>IF(Inputs!$B$33="Yes",Output_Detail!AC152,0)*Inputs!$B$18</f>
        <v>8219928338.9677401</v>
      </c>
      <c r="AD69" s="110">
        <f>IF(Inputs!$B$33="Yes",Output_Detail!AD152,0)*Inputs!$B$18</f>
        <v>8347991874.537797</v>
      </c>
      <c r="AE69" s="110">
        <f>IF(Inputs!$B$33="Yes",Output_Detail!AE152,0)*Inputs!$B$18</f>
        <v>8467390207.4617672</v>
      </c>
      <c r="AF69" s="120">
        <f>IF(Inputs!$B$33="Yes",Output_Detail!AF152,0)*Inputs!$B$18</f>
        <v>8801915134.7068138</v>
      </c>
      <c r="AG69" s="109">
        <f>IF(Inputs!$B$33="Yes",Output_Detail!AG152,0)*Inputs!$B$19</f>
        <v>0</v>
      </c>
      <c r="AH69" s="110">
        <f>IF(Inputs!$B$33="Yes",Output_Detail!AH152,0)*Inputs!$B$19</f>
        <v>0</v>
      </c>
      <c r="AI69" s="110">
        <f>IF(Inputs!$B$33="Yes",Output_Detail!AI152,0)*Inputs!$B$19</f>
        <v>0</v>
      </c>
      <c r="AJ69" s="110">
        <f>IF(Inputs!$B$33="Yes",Output_Detail!AJ152,0)*Inputs!$B$19</f>
        <v>0</v>
      </c>
      <c r="AK69" s="110">
        <f>IF(Inputs!$B$33="Yes",Output_Detail!AK152,0)*Inputs!$B$19</f>
        <v>75788.860526729652</v>
      </c>
      <c r="AL69" s="110">
        <f>IF(Inputs!$B$33="Yes",Output_Detail!AL152,0)*Inputs!$B$19</f>
        <v>380441.88067392283</v>
      </c>
      <c r="AM69" s="110">
        <f>IF(Inputs!$B$33="Yes",Output_Detail!AM152,0)*Inputs!$B$19</f>
        <v>956553.71481145988</v>
      </c>
      <c r="AN69" s="110">
        <f>IF(Inputs!$B$33="Yes",Output_Detail!AN152,0)*Inputs!$B$19</f>
        <v>1844603.4876690696</v>
      </c>
      <c r="AO69" s="110">
        <f>IF(Inputs!$B$33="Yes",Output_Detail!AO152,0)*Inputs!$B$19</f>
        <v>2869476.618863225</v>
      </c>
      <c r="AP69" s="110">
        <f>IF(Inputs!$B$33="Yes",Output_Detail!AP152,0)*Inputs!$B$19</f>
        <v>3894349.7500573802</v>
      </c>
      <c r="AQ69" s="110">
        <f>IF(Inputs!$B$33="Yes",Output_Detail!AQ152,0)*Inputs!$B$19</f>
        <v>4919222.8812515363</v>
      </c>
      <c r="AR69" s="110">
        <f>IF(Inputs!$B$33="Yes",Output_Detail!AR152,0)*Inputs!$B$19</f>
        <v>5944096.012445692</v>
      </c>
      <c r="AS69" s="110">
        <f>IF(Inputs!$B$33="Yes",Output_Detail!AS152,0)*Inputs!$B$19</f>
        <v>6968969.1436398458</v>
      </c>
      <c r="AT69" s="110">
        <f>IF(Inputs!$B$33="Yes",Output_Detail!AT152,0)*Inputs!$B$19</f>
        <v>7993842.2748340024</v>
      </c>
      <c r="AU69" s="110">
        <f>IF(Inputs!$B$33="Yes",Output_Detail!AU152,0)*Inputs!$B$19</f>
        <v>8494790.4912836775</v>
      </c>
      <c r="AV69" s="110">
        <f>IF(Inputs!$B$33="Yes",Output_Detail!AV152,0)*Inputs!$B$19</f>
        <v>9281897.202001201</v>
      </c>
      <c r="AW69" s="110">
        <f>IF(Inputs!$B$33="Yes",Output_Detail!AW152,0)*Inputs!$B$19</f>
        <v>10143772.171250956</v>
      </c>
      <c r="AX69" s="110">
        <f>IF(Inputs!$B$33="Yes",Output_Detail!AX152,0)*Inputs!$B$19</f>
        <v>10966481.969229206</v>
      </c>
      <c r="AY69" s="110">
        <f>IF(Inputs!$B$33="Yes",Output_Detail!AY152,0)*Inputs!$B$19</f>
        <v>11736276.273712642</v>
      </c>
      <c r="AZ69" s="110">
        <f>IF(Inputs!$B$33="Yes",Output_Detail!AZ152,0)*Inputs!$B$19</f>
        <v>12485669.117021795</v>
      </c>
      <c r="BA69" s="110">
        <f>IF(Inputs!$B$33="Yes",Output_Detail!BA152,0)*Inputs!$B$19</f>
        <v>13164913.884363517</v>
      </c>
      <c r="BB69" s="110">
        <f>IF(Inputs!$B$33="Yes",Output_Detail!BB152,0)*Inputs!$B$19</f>
        <v>13576173.491430115</v>
      </c>
      <c r="BC69" s="110">
        <f>IF(Inputs!$B$33="Yes",Output_Detail!BC152,0)*Inputs!$B$19</f>
        <v>13973636.188829513</v>
      </c>
      <c r="BD69" s="110">
        <f>IF(Inputs!$B$33="Yes",Output_Detail!BD152,0)*Inputs!$B$19</f>
        <v>14369528.99716394</v>
      </c>
      <c r="BE69" s="110">
        <f>IF(Inputs!$B$33="Yes",Output_Detail!BE152,0)*Inputs!$B$19</f>
        <v>14765421.805498365</v>
      </c>
      <c r="BF69" s="110">
        <f>IF(Inputs!$B$33="Yes",Output_Detail!BF152,0)*Inputs!$B$19</f>
        <v>15161314.61383279</v>
      </c>
      <c r="BG69" s="110">
        <f>IF(Inputs!$B$33="Yes",Output_Detail!BG152,0)*Inputs!$B$19</f>
        <v>15557207.422167217</v>
      </c>
      <c r="BH69" s="110">
        <f>IF(Inputs!$B$33="Yes",Output_Detail!BH152,0)*Inputs!$B$19</f>
        <v>15952763.223904504</v>
      </c>
      <c r="BI69" s="110">
        <f>IF(Inputs!$B$33="Yes",Output_Detail!BI152,0)*Inputs!$B$19</f>
        <v>16077197.218248587</v>
      </c>
      <c r="BJ69" s="120">
        <f>IF(Inputs!$B$33="Yes",Output_Detail!BJ152,0)*Inputs!$B$19</f>
        <v>16699302.456418384</v>
      </c>
      <c r="BK69" s="109">
        <f>(C69*Conversions!G$14+AG69*Conversions!G$15)/Conversions!$B$9</f>
        <v>0</v>
      </c>
      <c r="BL69" s="110">
        <f>(D69*Conversions!H$14+AH69*Conversions!H$15)/Conversions!$B$9</f>
        <v>0</v>
      </c>
      <c r="BM69" s="110">
        <f>(E69*Conversions!I$14+AI69*Conversions!I$15)/Conversions!$B$9</f>
        <v>0</v>
      </c>
      <c r="BN69" s="110">
        <f>(F69*Conversions!J$14+AJ69*Conversions!J$15)/Conversions!$B$9</f>
        <v>0</v>
      </c>
      <c r="BO69" s="110">
        <f>(G69*Conversions!K$14+AK69*Conversions!K$15)/Conversions!$B$9</f>
        <v>54989.742066976156</v>
      </c>
      <c r="BP69" s="110">
        <f>(H69*Conversions!L$14+AL69*Conversions!L$15)/Conversions!$B$9</f>
        <v>242512.23653530629</v>
      </c>
      <c r="BQ69" s="110">
        <f>(I69*Conversions!M$14+AM69*Conversions!M$15)/Conversions!$B$9</f>
        <v>448339.4073414788</v>
      </c>
      <c r="BR69" s="110">
        <f>(J69*Conversions!N$14+AN69*Conversions!N$15)/Conversions!$B$9</f>
        <v>832955.37004567508</v>
      </c>
      <c r="BS69" s="110">
        <f>(K69*Conversions!O$14+AO69*Conversions!O$15)/Conversions!$B$9</f>
        <v>1239738.4068325949</v>
      </c>
      <c r="BT69" s="110">
        <f>(L69*Conversions!P$14+AP69*Conversions!P$15)/Conversions!$B$9</f>
        <v>1573168.2257621184</v>
      </c>
      <c r="BU69" s="110">
        <f>(M69*Conversions!Q$14+AQ69*Conversions!Q$15)/Conversions!$B$9</f>
        <v>1920525.3934624984</v>
      </c>
      <c r="BV69" s="110">
        <f>(N69*Conversions!R$14+AR69*Conversions!R$15)/Conversions!$B$9</f>
        <v>2174210.2553185681</v>
      </c>
      <c r="BW69" s="110">
        <f>(O69*Conversions!S$14+AS69*Conversions!S$15)/Conversions!$B$9</f>
        <v>2461141.9066239614</v>
      </c>
      <c r="BX69" s="110">
        <f>(P69*Conversions!T$14+AT69*Conversions!T$15)/Conversions!$B$9</f>
        <v>2712317.0321621927</v>
      </c>
      <c r="BY69" s="110">
        <f>(Q69*Conversions!U$14+AU69*Conversions!U$15)/Conversions!$B$9</f>
        <v>2855708.8365170415</v>
      </c>
      <c r="BZ69" s="110">
        <f>(R69*Conversions!V$14+AV69*Conversions!V$15)/Conversions!$B$9</f>
        <v>3040260.9420799301</v>
      </c>
      <c r="CA69" s="110">
        <f>(S69*Conversions!W$14+AW69*Conversions!W$15)/Conversions!$B$9</f>
        <v>3184541.8427844089</v>
      </c>
      <c r="CB69" s="110">
        <f>(T69*Conversions!X$14+AX69*Conversions!X$15)/Conversions!$B$9</f>
        <v>3309686.0764742172</v>
      </c>
      <c r="CC69" s="110">
        <f>(U69*Conversions!Y$14+AY69*Conversions!Y$15)/Conversions!$B$9</f>
        <v>3415796.672829912</v>
      </c>
      <c r="CD69" s="110">
        <f>(V69*Conversions!Z$14+AZ69*Conversions!Z$15)/Conversions!$B$9</f>
        <v>3504419.6483764607</v>
      </c>
      <c r="CE69" s="110">
        <f>(W69*Conversions!AA$14+BA69*Conversions!AA$15)/Conversions!$B$9</f>
        <v>3544401.177904183</v>
      </c>
      <c r="CF69" s="110">
        <f>(X69*Conversions!AB$14+BB69*Conversions!AB$15)/Conversions!$B$9</f>
        <v>3511681.2775304844</v>
      </c>
      <c r="CG69" s="110">
        <f>(Y69*Conversions!AC$14+BC69*Conversions!AC$15)/Conversions!$B$9</f>
        <v>3462231.1758796438</v>
      </c>
      <c r="CH69" s="110">
        <f>(Z69*Conversions!AD$14+BD69*Conversions!AD$15)/Conversions!$B$9</f>
        <v>3398166.6336264247</v>
      </c>
      <c r="CI69" s="110">
        <f>(AA69*Conversions!AE$14+BE69*Conversions!AE$15)/Conversions!$B$9</f>
        <v>3326947.2578962254</v>
      </c>
      <c r="CJ69" s="110">
        <f>(AB69*Conversions!AF$14+BF69*Conversions!AF$15)/Conversions!$B$9</f>
        <v>3250673.186915807</v>
      </c>
      <c r="CK69" s="110">
        <f>(AC69*Conversions!AG$14+BG69*Conversions!AG$15)/Conversions!$B$9</f>
        <v>3169998.059220023</v>
      </c>
      <c r="CL69" s="110">
        <f>(AD69*Conversions!AH$14+BH69*Conversions!AH$15)/Conversions!$B$9</f>
        <v>3084902.1599229411</v>
      </c>
      <c r="CM69" s="110">
        <f>(AE69*Conversions!AI$14+BI69*Conversions!AI$15)/Conversions!$B$9</f>
        <v>2977460.0477386238</v>
      </c>
      <c r="CN69" s="120">
        <f>(AF69*Conversions!AJ$14+BJ69*Conversions!AJ$15)/Conversions!$B$9</f>
        <v>2943083.4759039944</v>
      </c>
    </row>
    <row r="70" spans="2:92">
      <c r="B70" s="96" t="s">
        <v>49</v>
      </c>
      <c r="C70" s="109">
        <f>IF(Inputs!$B$33="Yes",Output_Detail!C153,0)*Inputs!$B$18</f>
        <v>0</v>
      </c>
      <c r="D70" s="110">
        <f>IF(Inputs!$B$33="Yes",Output_Detail!D153,0)*Inputs!$B$18</f>
        <v>0</v>
      </c>
      <c r="E70" s="110">
        <f>IF(Inputs!$B$33="Yes",Output_Detail!E153,0)*Inputs!$B$18</f>
        <v>0</v>
      </c>
      <c r="F70" s="110">
        <f>IF(Inputs!$B$33="Yes",Output_Detail!F153,0)*Inputs!$B$18</f>
        <v>0</v>
      </c>
      <c r="G70" s="110">
        <f>IF(Inputs!$B$33="Yes",Output_Detail!G153,0)*Inputs!$B$18</f>
        <v>21475904.358965751</v>
      </c>
      <c r="H70" s="110">
        <f>IF(Inputs!$B$33="Yes",Output_Detail!H153,0)*Inputs!$B$18</f>
        <v>94251467.228951365</v>
      </c>
      <c r="I70" s="110">
        <f>IF(Inputs!$B$33="Yes",Output_Detail!I153,0)*Inputs!$B$18</f>
        <v>169150285.77277231</v>
      </c>
      <c r="J70" s="110">
        <f>IF(Inputs!$B$33="Yes",Output_Detail!J153,0)*Inputs!$B$18</f>
        <v>314890327.17891759</v>
      </c>
      <c r="K70" s="110">
        <f>IF(Inputs!$B$33="Yes",Output_Detail!K153,0)*Inputs!$B$18</f>
        <v>475453916.86241651</v>
      </c>
      <c r="L70" s="110">
        <f>IF(Inputs!$B$33="Yes",Output_Detail!L153,0)*Inputs!$B$18</f>
        <v>609773264.53096819</v>
      </c>
      <c r="M70" s="110">
        <f>IF(Inputs!$B$33="Yes",Output_Detail!M153,0)*Inputs!$B$18</f>
        <v>756534605.68653524</v>
      </c>
      <c r="N70" s="110">
        <f>IF(Inputs!$B$33="Yes",Output_Detail!N153,0)*Inputs!$B$18</f>
        <v>865595966.65192783</v>
      </c>
      <c r="O70" s="110">
        <f>IF(Inputs!$B$33="Yes",Output_Detail!O153,0)*Inputs!$B$18</f>
        <v>995870642.29640126</v>
      </c>
      <c r="P70" s="110">
        <f>IF(Inputs!$B$33="Yes",Output_Detail!P153,0)*Inputs!$B$18</f>
        <v>1126145317.9408753</v>
      </c>
      <c r="Q70" s="110">
        <f>IF(Inputs!$B$33="Yes",Output_Detail!Q153,0)*Inputs!$B$18</f>
        <v>1225645602.2187004</v>
      </c>
      <c r="R70" s="110">
        <f>IF(Inputs!$B$33="Yes",Output_Detail!R153,0)*Inputs!$B$18</f>
        <v>1345675219.0282567</v>
      </c>
      <c r="S70" s="110">
        <f>IF(Inputs!$B$33="Yes",Output_Detail!S153,0)*Inputs!$B$18</f>
        <v>1449955179.101531</v>
      </c>
      <c r="T70" s="110">
        <f>IF(Inputs!$B$33="Yes",Output_Detail!T153,0)*Inputs!$B$18</f>
        <v>1552774004.6760325</v>
      </c>
      <c r="U70" s="110">
        <f>IF(Inputs!$B$33="Yes",Output_Detail!U153,0)*Inputs!$B$18</f>
        <v>1654499148.4636133</v>
      </c>
      <c r="V70" s="110">
        <f>IF(Inputs!$B$33="Yes",Output_Detail!V153,0)*Inputs!$B$18</f>
        <v>1754762725.9192691</v>
      </c>
      <c r="W70" s="110">
        <f>IF(Inputs!$B$33="Yes",Output_Detail!W153,0)*Inputs!$B$18</f>
        <v>1834687162.933059</v>
      </c>
      <c r="X70" s="110">
        <f>IF(Inputs!$B$33="Yes",Output_Detail!X153,0)*Inputs!$B$18</f>
        <v>1882715984.6605146</v>
      </c>
      <c r="Y70" s="110">
        <f>IF(Inputs!$B$33="Yes",Output_Detail!Y153,0)*Inputs!$B$18</f>
        <v>1923964298.9462242</v>
      </c>
      <c r="Z70" s="110">
        <f>IF(Inputs!$B$33="Yes",Output_Detail!Z153,0)*Inputs!$B$18</f>
        <v>1958433911.753191</v>
      </c>
      <c r="AA70" s="110">
        <f>IF(Inputs!$B$33="Yes",Output_Detail!AA153,0)*Inputs!$B$18</f>
        <v>1990950316.9569068</v>
      </c>
      <c r="AB70" s="110">
        <f>IF(Inputs!$B$33="Yes",Output_Detail!AB153,0)*Inputs!$B$18</f>
        <v>2022966200.849421</v>
      </c>
      <c r="AC70" s="110">
        <f>IF(Inputs!$B$33="Yes",Output_Detail!AC153,0)*Inputs!$B$18</f>
        <v>2054982084.741935</v>
      </c>
      <c r="AD70" s="110">
        <f>IF(Inputs!$B$33="Yes",Output_Detail!AD153,0)*Inputs!$B$18</f>
        <v>2086997968.6344492</v>
      </c>
      <c r="AE70" s="110">
        <f>IF(Inputs!$B$33="Yes",Output_Detail!AE153,0)*Inputs!$B$18</f>
        <v>2116847551.8654418</v>
      </c>
      <c r="AF70" s="120">
        <f>IF(Inputs!$B$33="Yes",Output_Detail!AF153,0)*Inputs!$B$18</f>
        <v>2200478783.6767035</v>
      </c>
      <c r="AG70" s="109">
        <f>IF(Inputs!$B$33="Yes",Output_Detail!AG153,0)*Inputs!$B$19</f>
        <v>0</v>
      </c>
      <c r="AH70" s="110">
        <f>IF(Inputs!$B$33="Yes",Output_Detail!AH153,0)*Inputs!$B$19</f>
        <v>0</v>
      </c>
      <c r="AI70" s="110">
        <f>IF(Inputs!$B$33="Yes",Output_Detail!AI153,0)*Inputs!$B$19</f>
        <v>0</v>
      </c>
      <c r="AJ70" s="110">
        <f>IF(Inputs!$B$33="Yes",Output_Detail!AJ153,0)*Inputs!$B$19</f>
        <v>0</v>
      </c>
      <c r="AK70" s="110">
        <f>IF(Inputs!$B$33="Yes",Output_Detail!AK153,0)*Inputs!$B$19</f>
        <v>18947.215131682413</v>
      </c>
      <c r="AL70" s="110">
        <f>IF(Inputs!$B$33="Yes",Output_Detail!AL153,0)*Inputs!$B$19</f>
        <v>95110.470168480708</v>
      </c>
      <c r="AM70" s="110">
        <f>IF(Inputs!$B$33="Yes",Output_Detail!AM153,0)*Inputs!$B$19</f>
        <v>239138.42870286497</v>
      </c>
      <c r="AN70" s="110">
        <f>IF(Inputs!$B$33="Yes",Output_Detail!AN153,0)*Inputs!$B$19</f>
        <v>461150.87191726739</v>
      </c>
      <c r="AO70" s="110">
        <f>IF(Inputs!$B$33="Yes",Output_Detail!AO153,0)*Inputs!$B$19</f>
        <v>717369.15471580625</v>
      </c>
      <c r="AP70" s="110">
        <f>IF(Inputs!$B$33="Yes",Output_Detail!AP153,0)*Inputs!$B$19</f>
        <v>973587.43751434505</v>
      </c>
      <c r="AQ70" s="110">
        <f>IF(Inputs!$B$33="Yes",Output_Detail!AQ153,0)*Inputs!$B$19</f>
        <v>1229805.7203128841</v>
      </c>
      <c r="AR70" s="110">
        <f>IF(Inputs!$B$33="Yes",Output_Detail!AR153,0)*Inputs!$B$19</f>
        <v>1486024.003111423</v>
      </c>
      <c r="AS70" s="110">
        <f>IF(Inputs!$B$33="Yes",Output_Detail!AS153,0)*Inputs!$B$19</f>
        <v>1742242.2859099614</v>
      </c>
      <c r="AT70" s="110">
        <f>IF(Inputs!$B$33="Yes",Output_Detail!AT153,0)*Inputs!$B$19</f>
        <v>1998460.5687085006</v>
      </c>
      <c r="AU70" s="110">
        <f>IF(Inputs!$B$33="Yes",Output_Detail!AU153,0)*Inputs!$B$19</f>
        <v>2123697.6228209194</v>
      </c>
      <c r="AV70" s="110">
        <f>IF(Inputs!$B$33="Yes",Output_Detail!AV153,0)*Inputs!$B$19</f>
        <v>2320474.3005003002</v>
      </c>
      <c r="AW70" s="110">
        <f>IF(Inputs!$B$33="Yes",Output_Detail!AW153,0)*Inputs!$B$19</f>
        <v>2535943.042812739</v>
      </c>
      <c r="AX70" s="110">
        <f>IF(Inputs!$B$33="Yes",Output_Detail!AX153,0)*Inputs!$B$19</f>
        <v>2741620.4923073016</v>
      </c>
      <c r="AY70" s="110">
        <f>IF(Inputs!$B$33="Yes",Output_Detail!AY153,0)*Inputs!$B$19</f>
        <v>2934069.0684281606</v>
      </c>
      <c r="AZ70" s="110">
        <f>IF(Inputs!$B$33="Yes",Output_Detail!AZ153,0)*Inputs!$B$19</f>
        <v>3121417.2792554488</v>
      </c>
      <c r="BA70" s="110">
        <f>IF(Inputs!$B$33="Yes",Output_Detail!BA153,0)*Inputs!$B$19</f>
        <v>3291228.4710908793</v>
      </c>
      <c r="BB70" s="110">
        <f>IF(Inputs!$B$33="Yes",Output_Detail!BB153,0)*Inputs!$B$19</f>
        <v>3394043.3728575287</v>
      </c>
      <c r="BC70" s="110">
        <f>IF(Inputs!$B$33="Yes",Output_Detail!BC153,0)*Inputs!$B$19</f>
        <v>3493409.0472073783</v>
      </c>
      <c r="BD70" s="110">
        <f>IF(Inputs!$B$33="Yes",Output_Detail!BD153,0)*Inputs!$B$19</f>
        <v>3592382.2492909851</v>
      </c>
      <c r="BE70" s="110">
        <f>IF(Inputs!$B$33="Yes",Output_Detail!BE153,0)*Inputs!$B$19</f>
        <v>3691355.4513745913</v>
      </c>
      <c r="BF70" s="110">
        <f>IF(Inputs!$B$33="Yes",Output_Detail!BF153,0)*Inputs!$B$19</f>
        <v>3790328.6534581976</v>
      </c>
      <c r="BG70" s="110">
        <f>IF(Inputs!$B$33="Yes",Output_Detail!BG153,0)*Inputs!$B$19</f>
        <v>3889301.8555418043</v>
      </c>
      <c r="BH70" s="110">
        <f>IF(Inputs!$B$33="Yes",Output_Detail!BH153,0)*Inputs!$B$19</f>
        <v>3988190.8059761259</v>
      </c>
      <c r="BI70" s="110">
        <f>IF(Inputs!$B$33="Yes",Output_Detail!BI153,0)*Inputs!$B$19</f>
        <v>4019299.3045621468</v>
      </c>
      <c r="BJ70" s="120">
        <f>IF(Inputs!$B$33="Yes",Output_Detail!BJ153,0)*Inputs!$B$19</f>
        <v>4174825.614104596</v>
      </c>
      <c r="BK70" s="109">
        <f>(C70*Conversions!G$14+AG70*Conversions!G$15)/Conversions!$B$9</f>
        <v>0</v>
      </c>
      <c r="BL70" s="110">
        <f>(D70*Conversions!H$14+AH70*Conversions!H$15)/Conversions!$B$9</f>
        <v>0</v>
      </c>
      <c r="BM70" s="110">
        <f>(E70*Conversions!I$14+AI70*Conversions!I$15)/Conversions!$B$9</f>
        <v>0</v>
      </c>
      <c r="BN70" s="110">
        <f>(F70*Conversions!J$14+AJ70*Conversions!J$15)/Conversions!$B$9</f>
        <v>0</v>
      </c>
      <c r="BO70" s="110">
        <f>(G70*Conversions!K$14+AK70*Conversions!K$15)/Conversions!$B$9</f>
        <v>13747.435516744039</v>
      </c>
      <c r="BP70" s="110">
        <f>(H70*Conversions!L$14+AL70*Conversions!L$15)/Conversions!$B$9</f>
        <v>60628.059133826573</v>
      </c>
      <c r="BQ70" s="110">
        <f>(I70*Conversions!M$14+AM70*Conversions!M$15)/Conversions!$B$9</f>
        <v>112084.8518353697</v>
      </c>
      <c r="BR70" s="110">
        <f>(J70*Conversions!N$14+AN70*Conversions!N$15)/Conversions!$B$9</f>
        <v>208238.84251141877</v>
      </c>
      <c r="BS70" s="110">
        <f>(K70*Conversions!O$14+AO70*Conversions!O$15)/Conversions!$B$9</f>
        <v>309934.60170814872</v>
      </c>
      <c r="BT70" s="110">
        <f>(L70*Conversions!P$14+AP70*Conversions!P$15)/Conversions!$B$9</f>
        <v>393292.05644052959</v>
      </c>
      <c r="BU70" s="110">
        <f>(M70*Conversions!Q$14+AQ70*Conversions!Q$15)/Conversions!$B$9</f>
        <v>480131.34836562461</v>
      </c>
      <c r="BV70" s="110">
        <f>(N70*Conversions!R$14+AR70*Conversions!R$15)/Conversions!$B$9</f>
        <v>543552.56382964202</v>
      </c>
      <c r="BW70" s="110">
        <f>(O70*Conversions!S$14+AS70*Conversions!S$15)/Conversions!$B$9</f>
        <v>615285.47665599035</v>
      </c>
      <c r="BX70" s="110">
        <f>(P70*Conversions!T$14+AT70*Conversions!T$15)/Conversions!$B$9</f>
        <v>678079.25804054819</v>
      </c>
      <c r="BY70" s="110">
        <f>(Q70*Conversions!U$14+AU70*Conversions!U$15)/Conversions!$B$9</f>
        <v>713927.20912926039</v>
      </c>
      <c r="BZ70" s="110">
        <f>(R70*Conversions!V$14+AV70*Conversions!V$15)/Conversions!$B$9</f>
        <v>760065.23551998253</v>
      </c>
      <c r="CA70" s="110">
        <f>(S70*Conversions!W$14+AW70*Conversions!W$15)/Conversions!$B$9</f>
        <v>796135.46069610224</v>
      </c>
      <c r="CB70" s="110">
        <f>(T70*Conversions!X$14+AX70*Conversions!X$15)/Conversions!$B$9</f>
        <v>827421.51911855431</v>
      </c>
      <c r="CC70" s="110">
        <f>(U70*Conversions!Y$14+AY70*Conversions!Y$15)/Conversions!$B$9</f>
        <v>853949.16820747801</v>
      </c>
      <c r="CD70" s="110">
        <f>(V70*Conversions!Z$14+AZ70*Conversions!Z$15)/Conversions!$B$9</f>
        <v>876104.91209411516</v>
      </c>
      <c r="CE70" s="110">
        <f>(W70*Conversions!AA$14+BA70*Conversions!AA$15)/Conversions!$B$9</f>
        <v>886100.29447604576</v>
      </c>
      <c r="CF70" s="110">
        <f>(X70*Conversions!AB$14+BB70*Conversions!AB$15)/Conversions!$B$9</f>
        <v>877920.31938262109</v>
      </c>
      <c r="CG70" s="110">
        <f>(Y70*Conversions!AC$14+BC70*Conversions!AC$15)/Conversions!$B$9</f>
        <v>865557.79396991094</v>
      </c>
      <c r="CH70" s="110">
        <f>(Z70*Conversions!AD$14+BD70*Conversions!AD$15)/Conversions!$B$9</f>
        <v>849541.65840660618</v>
      </c>
      <c r="CI70" s="110">
        <f>(AA70*Conversions!AE$14+BE70*Conversions!AE$15)/Conversions!$B$9</f>
        <v>831736.81447405636</v>
      </c>
      <c r="CJ70" s="110">
        <f>(AB70*Conversions!AF$14+BF70*Conversions!AF$15)/Conversions!$B$9</f>
        <v>812668.29672895174</v>
      </c>
      <c r="CK70" s="110">
        <f>(AC70*Conversions!AG$14+BG70*Conversions!AG$15)/Conversions!$B$9</f>
        <v>792499.51480500575</v>
      </c>
      <c r="CL70" s="110">
        <f>(AD70*Conversions!AH$14+BH70*Conversions!AH$15)/Conversions!$B$9</f>
        <v>771225.53998073528</v>
      </c>
      <c r="CM70" s="110">
        <f>(AE70*Conversions!AI$14+BI70*Conversions!AI$15)/Conversions!$B$9</f>
        <v>744365.01193465595</v>
      </c>
      <c r="CN70" s="120">
        <f>(AF70*Conversions!AJ$14+BJ70*Conversions!AJ$15)/Conversions!$B$9</f>
        <v>735770.8689759986</v>
      </c>
    </row>
    <row r="71" spans="2:92">
      <c r="C71" s="109"/>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20"/>
      <c r="AG71" s="109"/>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20"/>
      <c r="BK71" s="109"/>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20"/>
    </row>
    <row r="72" spans="2:92">
      <c r="B72" s="123" t="s">
        <v>78</v>
      </c>
      <c r="C72" s="109"/>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20"/>
      <c r="AG72" s="109"/>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20"/>
      <c r="BK72" s="109"/>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20"/>
    </row>
    <row r="73" spans="2:92">
      <c r="B73" s="96" t="s">
        <v>46</v>
      </c>
      <c r="C73" s="109">
        <f>IF(Inputs!$B$34="Yes",Output_Detail!C156,0)*Inputs!$B$18</f>
        <v>0</v>
      </c>
      <c r="D73" s="110">
        <f>IF(Inputs!$B$34="Yes",Output_Detail!D156,0)*Inputs!$B$18</f>
        <v>0</v>
      </c>
      <c r="E73" s="110">
        <f>IF(Inputs!$B$34="Yes",Output_Detail!E156,0)*Inputs!$B$18</f>
        <v>63977777.777777769</v>
      </c>
      <c r="F73" s="110">
        <f>IF(Inputs!$B$34="Yes",Output_Detail!F156,0)*Inputs!$B$18</f>
        <v>127955555.55555554</v>
      </c>
      <c r="G73" s="110">
        <f>IF(Inputs!$B$34="Yes",Output_Detail!G156,0)*Inputs!$B$18</f>
        <v>191933333.33333331</v>
      </c>
      <c r="H73" s="110">
        <f>IF(Inputs!$B$34="Yes",Output_Detail!H156,0)*Inputs!$B$18</f>
        <v>255911111.11111107</v>
      </c>
      <c r="I73" s="110">
        <f>IF(Inputs!$B$34="Yes",Output_Detail!I156,0)*Inputs!$B$18</f>
        <v>319888888.88888884</v>
      </c>
      <c r="J73" s="110">
        <f>IF(Inputs!$B$34="Yes",Output_Detail!J156,0)*Inputs!$B$18</f>
        <v>430100000</v>
      </c>
      <c r="K73" s="110">
        <f>IF(Inputs!$B$34="Yes",Output_Detail!K156,0)*Inputs!$B$18</f>
        <v>478666666.66666669</v>
      </c>
      <c r="L73" s="110">
        <f>IF(Inputs!$B$34="Yes",Output_Detail!L156,0)*Inputs!$B$18</f>
        <v>527233333.33333331</v>
      </c>
      <c r="M73" s="110">
        <f>IF(Inputs!$B$34="Yes",Output_Detail!M156,0)*Inputs!$B$18</f>
        <v>575800000</v>
      </c>
      <c r="N73" s="110">
        <f>IF(Inputs!$B$34="Yes",Output_Detail!N156,0)*Inputs!$B$18</f>
        <v>609766666.66666663</v>
      </c>
      <c r="O73" s="110">
        <f>IF(Inputs!$B$34="Yes",Output_Detail!O156,0)*Inputs!$B$18</f>
        <v>590866666.66666675</v>
      </c>
      <c r="P73" s="110">
        <f>IF(Inputs!$B$34="Yes",Output_Detail!P156,0)*Inputs!$B$18</f>
        <v>598400000</v>
      </c>
      <c r="Q73" s="110">
        <f>IF(Inputs!$B$34="Yes",Output_Detail!Q156,0)*Inputs!$B$18</f>
        <v>591088888.88888884</v>
      </c>
      <c r="R73" s="110">
        <f>IF(Inputs!$B$34="Yes",Output_Detail!R156,0)*Inputs!$B$18</f>
        <v>594911111.11111116</v>
      </c>
      <c r="S73" s="110">
        <f>IF(Inputs!$B$34="Yes",Output_Detail!S156,0)*Inputs!$B$18</f>
        <v>591266666.66666675</v>
      </c>
      <c r="T73" s="110">
        <f>IF(Inputs!$B$34="Yes",Output_Detail!T156,0)*Inputs!$B$18</f>
        <v>593844444.44444442</v>
      </c>
      <c r="U73" s="110">
        <f>IF(Inputs!$B$34="Yes",Output_Detail!U156,0)*Inputs!$B$18</f>
        <v>575800000</v>
      </c>
      <c r="V73" s="110">
        <f>IF(Inputs!$B$34="Yes",Output_Detail!V156,0)*Inputs!$B$18</f>
        <v>575800000</v>
      </c>
      <c r="W73" s="110">
        <f>IF(Inputs!$B$34="Yes",Output_Detail!W156,0)*Inputs!$B$18</f>
        <v>575800000</v>
      </c>
      <c r="X73" s="110">
        <f>IF(Inputs!$B$34="Yes",Output_Detail!X156,0)*Inputs!$B$18</f>
        <v>575800000</v>
      </c>
      <c r="Y73" s="110">
        <f>IF(Inputs!$B$34="Yes",Output_Detail!Y156,0)*Inputs!$B$18</f>
        <v>575800000</v>
      </c>
      <c r="Z73" s="110">
        <f>IF(Inputs!$B$34="Yes",Output_Detail!Z156,0)*Inputs!$B$18</f>
        <v>575800000</v>
      </c>
      <c r="AA73" s="110">
        <f>IF(Inputs!$B$34="Yes",Output_Detail!AA156,0)*Inputs!$B$18</f>
        <v>575800000</v>
      </c>
      <c r="AB73" s="110">
        <f>IF(Inputs!$B$34="Yes",Output_Detail!AB156,0)*Inputs!$B$18</f>
        <v>575800000</v>
      </c>
      <c r="AC73" s="110">
        <f>IF(Inputs!$B$34="Yes",Output_Detail!AC156,0)*Inputs!$B$18</f>
        <v>575800000</v>
      </c>
      <c r="AD73" s="110">
        <f>IF(Inputs!$B$34="Yes",Output_Detail!AD156,0)*Inputs!$B$18</f>
        <v>575800000</v>
      </c>
      <c r="AE73" s="110">
        <f>IF(Inputs!$B$34="Yes",Output_Detail!AE156,0)*Inputs!$B$18</f>
        <v>575800000</v>
      </c>
      <c r="AF73" s="120">
        <f>IF(Inputs!$B$34="Yes",Output_Detail!AF156,0)*Inputs!$B$18</f>
        <v>575800000</v>
      </c>
      <c r="AG73" s="109">
        <f>IF(Inputs!$B$34="Yes",Output_Detail!AG156,0)*Inputs!$B$19</f>
        <v>0</v>
      </c>
      <c r="AH73" s="110">
        <f>IF(Inputs!$B$34="Yes",Output_Detail!AH156,0)*Inputs!$B$19</f>
        <v>0</v>
      </c>
      <c r="AI73" s="110">
        <f>IF(Inputs!$B$34="Yes",Output_Detail!AI156,0)*Inputs!$B$19</f>
        <v>283666.66666666663</v>
      </c>
      <c r="AJ73" s="110">
        <f>IF(Inputs!$B$34="Yes",Output_Detail!AJ156,0)*Inputs!$B$19</f>
        <v>567333.33333333326</v>
      </c>
      <c r="AK73" s="110">
        <f>IF(Inputs!$B$34="Yes",Output_Detail!AK156,0)*Inputs!$B$19</f>
        <v>851000</v>
      </c>
      <c r="AL73" s="110">
        <f>IF(Inputs!$B$34="Yes",Output_Detail!AL156,0)*Inputs!$B$19</f>
        <v>1134666.6666666665</v>
      </c>
      <c r="AM73" s="110">
        <f>IF(Inputs!$B$34="Yes",Output_Detail!AM156,0)*Inputs!$B$19</f>
        <v>1418333.3333333333</v>
      </c>
      <c r="AN73" s="110">
        <f>IF(Inputs!$B$34="Yes",Output_Detail!AN156,0)*Inputs!$B$19</f>
        <v>1702000</v>
      </c>
      <c r="AO73" s="110">
        <f>IF(Inputs!$B$34="Yes",Output_Detail!AO156,0)*Inputs!$B$19</f>
        <v>1985666.6666666665</v>
      </c>
      <c r="AP73" s="110">
        <f>IF(Inputs!$B$34="Yes",Output_Detail!AP156,0)*Inputs!$B$19</f>
        <v>2269333.333333333</v>
      </c>
      <c r="AQ73" s="110">
        <f>IF(Inputs!$B$34="Yes",Output_Detail!AQ156,0)*Inputs!$B$19</f>
        <v>2553000</v>
      </c>
      <c r="AR73" s="110">
        <f>IF(Inputs!$B$34="Yes",Output_Detail!AR156,0)*Inputs!$B$19</f>
        <v>2836666.6666666665</v>
      </c>
      <c r="AS73" s="110">
        <f>IF(Inputs!$B$34="Yes",Output_Detail!AS156,0)*Inputs!$B$19</f>
        <v>2777222.222222222</v>
      </c>
      <c r="AT73" s="110">
        <f>IF(Inputs!$B$34="Yes",Output_Detail!AT156,0)*Inputs!$B$19</f>
        <v>2889333.333333333</v>
      </c>
      <c r="AU73" s="110">
        <f>IF(Inputs!$B$34="Yes",Output_Detail!AU156,0)*Inputs!$B$19</f>
        <v>2670777.777777778</v>
      </c>
      <c r="AV73" s="110">
        <f>IF(Inputs!$B$34="Yes",Output_Detail!AV156,0)*Inputs!$B$19</f>
        <v>2700222.222222222</v>
      </c>
      <c r="AW73" s="110">
        <f>IF(Inputs!$B$34="Yes",Output_Detail!AW156,0)*Inputs!$B$19</f>
        <v>2553000</v>
      </c>
      <c r="AX73" s="110">
        <f>IF(Inputs!$B$34="Yes",Output_Detail!AX156,0)*Inputs!$B$19</f>
        <v>2553000</v>
      </c>
      <c r="AY73" s="110">
        <f>IF(Inputs!$B$34="Yes",Output_Detail!AY156,0)*Inputs!$B$19</f>
        <v>2553000</v>
      </c>
      <c r="AZ73" s="110">
        <f>IF(Inputs!$B$34="Yes",Output_Detail!AZ156,0)*Inputs!$B$19</f>
        <v>2553000</v>
      </c>
      <c r="BA73" s="110">
        <f>IF(Inputs!$B$34="Yes",Output_Detail!BA156,0)*Inputs!$B$19</f>
        <v>2553000</v>
      </c>
      <c r="BB73" s="110">
        <f>IF(Inputs!$B$34="Yes",Output_Detail!BB156,0)*Inputs!$B$19</f>
        <v>2553000</v>
      </c>
      <c r="BC73" s="110">
        <f>IF(Inputs!$B$34="Yes",Output_Detail!BC156,0)*Inputs!$B$19</f>
        <v>2553000</v>
      </c>
      <c r="BD73" s="110">
        <f>IF(Inputs!$B$34="Yes",Output_Detail!BD156,0)*Inputs!$B$19</f>
        <v>2553000</v>
      </c>
      <c r="BE73" s="110">
        <f>IF(Inputs!$B$34="Yes",Output_Detail!BE156,0)*Inputs!$B$19</f>
        <v>2553000</v>
      </c>
      <c r="BF73" s="110">
        <f>IF(Inputs!$B$34="Yes",Output_Detail!BF156,0)*Inputs!$B$19</f>
        <v>2553000</v>
      </c>
      <c r="BG73" s="110">
        <f>IF(Inputs!$B$34="Yes",Output_Detail!BG156,0)*Inputs!$B$19</f>
        <v>2553000</v>
      </c>
      <c r="BH73" s="110">
        <f>IF(Inputs!$B$34="Yes",Output_Detail!BH156,0)*Inputs!$B$19</f>
        <v>2553000</v>
      </c>
      <c r="BI73" s="110">
        <f>IF(Inputs!$B$34="Yes",Output_Detail!BI156,0)*Inputs!$B$19</f>
        <v>2553000</v>
      </c>
      <c r="BJ73" s="120">
        <f>IF(Inputs!$B$34="Yes",Output_Detail!BJ156,0)*Inputs!$B$19</f>
        <v>2553000</v>
      </c>
      <c r="BK73" s="109">
        <f>(C73*Conversions!G$14+AG73*Conversions!G$15)/Conversions!$B$9</f>
        <v>0</v>
      </c>
      <c r="BL73" s="110">
        <f>(D73*Conversions!H$14+AH73*Conversions!H$15)/Conversions!$B$9</f>
        <v>0</v>
      </c>
      <c r="BM73" s="110">
        <f>(E73*Conversions!I$14+AI73*Conversions!I$15)/Conversions!$B$9</f>
        <v>54796.442097026593</v>
      </c>
      <c r="BN73" s="110">
        <f>(F73*Conversions!J$14+AJ73*Conversions!J$15)/Conversions!$B$9</f>
        <v>109043.21596244129</v>
      </c>
      <c r="BO73" s="110">
        <f>(G73*Conversions!K$14+AK73*Conversions!K$15)/Conversions!$B$9</f>
        <v>162740.32159624409</v>
      </c>
      <c r="BP73" s="110">
        <f>(H73*Conversions!L$14+AL73*Conversions!L$15)/Conversions!$B$9</f>
        <v>215887.75899843502</v>
      </c>
      <c r="BQ73" s="110">
        <f>(I73*Conversions!M$14+AM73*Conversions!M$15)/Conversions!$B$9</f>
        <v>268485.52816901403</v>
      </c>
      <c r="BR73" s="110">
        <f>(J73*Conversions!N$14+AN73*Conversions!N$15)/Conversions!$B$9</f>
        <v>347147.09859154926</v>
      </c>
      <c r="BS73" s="110">
        <f>(K73*Conversions!O$14+AO73*Conversions!O$15)/Conversions!$B$9</f>
        <v>385940.7300469483</v>
      </c>
      <c r="BT73" s="110">
        <f>(L73*Conversions!P$14+AP73*Conversions!P$15)/Conversions!$B$9</f>
        <v>423566.0253521126</v>
      </c>
      <c r="BU73" s="110">
        <f>(M73*Conversions!Q$14+AQ73*Conversions!Q$15)/Conversions!$B$9</f>
        <v>460022.98450704216</v>
      </c>
      <c r="BV73" s="110">
        <f>(N73*Conversions!R$14+AR73*Conversions!R$15)/Conversions!$B$9</f>
        <v>487609.79906103271</v>
      </c>
      <c r="BW73" s="110">
        <f>(O73*Conversions!S$14+AS73*Conversions!S$15)/Conversions!$B$9</f>
        <v>467055.10563380283</v>
      </c>
      <c r="BX73" s="110">
        <f>(P73*Conversions!T$14+AT73*Conversions!T$15)/Conversions!$B$9</f>
        <v>467214.61971830978</v>
      </c>
      <c r="BY73" s="110">
        <f>(Q73*Conversions!U$14+AU73*Conversions!U$15)/Conversions!$B$9</f>
        <v>440629.18231611891</v>
      </c>
      <c r="BZ73" s="110">
        <f>(R73*Conversions!V$14+AV73*Conversions!V$15)/Conversions!$B$9</f>
        <v>433968.23943661968</v>
      </c>
      <c r="CA73" s="110">
        <f>(S73*Conversions!W$14+AW73*Conversions!W$15)/Conversions!$B$9</f>
        <v>413505.12910798122</v>
      </c>
      <c r="CB73" s="110">
        <f>(T73*Conversions!X$14+AX73*Conversions!X$15)/Conversions!$B$9</f>
        <v>404452.69092331763</v>
      </c>
      <c r="CC73" s="110">
        <f>(U73*Conversions!Y$14+AY73*Conversions!Y$15)/Conversions!$B$9</f>
        <v>386807.17605633795</v>
      </c>
      <c r="CD73" s="110">
        <f>(V73*Conversions!Z$14+AZ73*Conversions!Z$15)/Conversions!$B$9</f>
        <v>376913.14788732387</v>
      </c>
      <c r="CE73" s="110">
        <f>(W73*Conversions!AA$14+BA73*Conversions!AA$15)/Conversions!$B$9</f>
        <v>367019.11971830978</v>
      </c>
      <c r="CF73" s="110">
        <f>(X73*Conversions!AB$14+BB73*Conversions!AB$15)/Conversions!$B$9</f>
        <v>357125.09154929564</v>
      </c>
      <c r="CG73" s="110">
        <f>(Y73*Conversions!AC$14+BC73*Conversions!AC$15)/Conversions!$B$9</f>
        <v>347231.06338028156</v>
      </c>
      <c r="CH73" s="110">
        <f>(Z73*Conversions!AD$14+BD73*Conversions!AD$15)/Conversions!$B$9</f>
        <v>337337.03521126747</v>
      </c>
      <c r="CI73" s="110">
        <f>(AA73*Conversions!AE$14+BE73*Conversions!AE$15)/Conversions!$B$9</f>
        <v>327443.00704225339</v>
      </c>
      <c r="CJ73" s="110">
        <f>(AB73*Conversions!AF$14+BF73*Conversions!AF$15)/Conversions!$B$9</f>
        <v>317548.97887323931</v>
      </c>
      <c r="CK73" s="110">
        <f>(AC73*Conversions!AG$14+BG73*Conversions!AG$15)/Conversions!$B$9</f>
        <v>307654.95070422516</v>
      </c>
      <c r="CL73" s="110">
        <f>(AD73*Conversions!AH$14+BH73*Conversions!AH$15)/Conversions!$B$9</f>
        <v>297760.92253521108</v>
      </c>
      <c r="CM73" s="110">
        <f>(AE73*Conversions!AI$14+BI73*Conversions!AI$15)/Conversions!$B$9</f>
        <v>287866.894366197</v>
      </c>
      <c r="CN73" s="120">
        <f>(AF73*Conversions!AJ$14+BJ73*Conversions!AJ$15)/Conversions!$B$9</f>
        <v>277972.86619718291</v>
      </c>
    </row>
    <row r="74" spans="2:92">
      <c r="B74" s="96" t="s">
        <v>47</v>
      </c>
      <c r="C74" s="109">
        <f>IF(Inputs!$B$34="Yes",Output_Detail!C157,0)*Inputs!$B$18</f>
        <v>0</v>
      </c>
      <c r="D74" s="110">
        <f>IF(Inputs!$B$34="Yes",Output_Detail!D157,0)*Inputs!$B$18</f>
        <v>0</v>
      </c>
      <c r="E74" s="110">
        <f>IF(Inputs!$B$34="Yes",Output_Detail!E157,0)*Inputs!$B$18</f>
        <v>57945007.923930265</v>
      </c>
      <c r="F74" s="110">
        <f>IF(Inputs!$B$34="Yes",Output_Detail!F157,0)*Inputs!$B$18</f>
        <v>115890015.84786053</v>
      </c>
      <c r="G74" s="110">
        <f>IF(Inputs!$B$34="Yes",Output_Detail!G157,0)*Inputs!$B$18</f>
        <v>173835023.7717908</v>
      </c>
      <c r="H74" s="110">
        <f>IF(Inputs!$B$34="Yes",Output_Detail!H157,0)*Inputs!$B$18</f>
        <v>231780031.69572106</v>
      </c>
      <c r="I74" s="110">
        <f>IF(Inputs!$B$34="Yes",Output_Detail!I157,0)*Inputs!$B$18</f>
        <v>289725039.61965132</v>
      </c>
      <c r="J74" s="110">
        <f>IF(Inputs!$B$34="Yes",Output_Detail!J157,0)*Inputs!$B$18</f>
        <v>389543819.33438987</v>
      </c>
      <c r="K74" s="110">
        <f>IF(Inputs!$B$34="Yes",Output_Detail!K157,0)*Inputs!$B$18</f>
        <v>433530903.32805073</v>
      </c>
      <c r="L74" s="110">
        <f>IF(Inputs!$B$34="Yes",Output_Detail!L157,0)*Inputs!$B$18</f>
        <v>477517987.32171154</v>
      </c>
      <c r="M74" s="110">
        <f>IF(Inputs!$B$34="Yes",Output_Detail!M157,0)*Inputs!$B$18</f>
        <v>521505071.31537241</v>
      </c>
      <c r="N74" s="110">
        <f>IF(Inputs!$B$34="Yes",Output_Detail!N157,0)*Inputs!$B$18</f>
        <v>552268858.95404112</v>
      </c>
      <c r="O74" s="110">
        <f>IF(Inputs!$B$34="Yes",Output_Detail!O157,0)*Inputs!$B$18</f>
        <v>535151030.11093509</v>
      </c>
      <c r="P74" s="110">
        <f>IF(Inputs!$B$34="Yes",Output_Detail!P157,0)*Inputs!$B$18</f>
        <v>541974009.50871634</v>
      </c>
      <c r="Q74" s="110">
        <f>IF(Inputs!$B$34="Yes",Output_Detail!Q157,0)*Inputs!$B$18</f>
        <v>535352297.93977809</v>
      </c>
      <c r="R74" s="110">
        <f>IF(Inputs!$B$34="Yes",Output_Detail!R157,0)*Inputs!$B$18</f>
        <v>538814104.59587955</v>
      </c>
      <c r="S74" s="110">
        <f>IF(Inputs!$B$34="Yes",Output_Detail!S157,0)*Inputs!$B$18</f>
        <v>535513312.20285267</v>
      </c>
      <c r="T74" s="110">
        <f>IF(Inputs!$B$34="Yes",Output_Detail!T157,0)*Inputs!$B$18</f>
        <v>537848019.01743269</v>
      </c>
      <c r="U74" s="110">
        <f>IF(Inputs!$B$34="Yes",Output_Detail!U157,0)*Inputs!$B$18</f>
        <v>521505071.31537241</v>
      </c>
      <c r="V74" s="110">
        <f>IF(Inputs!$B$34="Yes",Output_Detail!V157,0)*Inputs!$B$18</f>
        <v>521505071.31537241</v>
      </c>
      <c r="W74" s="110">
        <f>IF(Inputs!$B$34="Yes",Output_Detail!W157,0)*Inputs!$B$18</f>
        <v>521505071.31537241</v>
      </c>
      <c r="X74" s="110">
        <f>IF(Inputs!$B$34="Yes",Output_Detail!X157,0)*Inputs!$B$18</f>
        <v>521505071.31537241</v>
      </c>
      <c r="Y74" s="110">
        <f>IF(Inputs!$B$34="Yes",Output_Detail!Y157,0)*Inputs!$B$18</f>
        <v>521505071.31537241</v>
      </c>
      <c r="Z74" s="110">
        <f>IF(Inputs!$B$34="Yes",Output_Detail!Z157,0)*Inputs!$B$18</f>
        <v>521505071.31537241</v>
      </c>
      <c r="AA74" s="110">
        <f>IF(Inputs!$B$34="Yes",Output_Detail!AA157,0)*Inputs!$B$18</f>
        <v>521505071.31537241</v>
      </c>
      <c r="AB74" s="110">
        <f>IF(Inputs!$B$34="Yes",Output_Detail!AB157,0)*Inputs!$B$18</f>
        <v>521505071.31537241</v>
      </c>
      <c r="AC74" s="110">
        <f>IF(Inputs!$B$34="Yes",Output_Detail!AC157,0)*Inputs!$B$18</f>
        <v>521505071.31537241</v>
      </c>
      <c r="AD74" s="110">
        <f>IF(Inputs!$B$34="Yes",Output_Detail!AD157,0)*Inputs!$B$18</f>
        <v>521505071.31537241</v>
      </c>
      <c r="AE74" s="110">
        <f>IF(Inputs!$B$34="Yes",Output_Detail!AE157,0)*Inputs!$B$18</f>
        <v>521505071.31537241</v>
      </c>
      <c r="AF74" s="120">
        <f>IF(Inputs!$B$34="Yes",Output_Detail!AF157,0)*Inputs!$B$18</f>
        <v>521505071.31537241</v>
      </c>
      <c r="AG74" s="109">
        <f>IF(Inputs!$B$34="Yes",Output_Detail!AG157,0)*Inputs!$B$19</f>
        <v>0</v>
      </c>
      <c r="AH74" s="110">
        <f>IF(Inputs!$B$34="Yes",Output_Detail!AH157,0)*Inputs!$B$19</f>
        <v>0</v>
      </c>
      <c r="AI74" s="110">
        <f>IF(Inputs!$B$34="Yes",Output_Detail!AI157,0)*Inputs!$B$19</f>
        <v>256918.38351822502</v>
      </c>
      <c r="AJ74" s="110">
        <f>IF(Inputs!$B$34="Yes",Output_Detail!AJ157,0)*Inputs!$B$19</f>
        <v>513836.76703645004</v>
      </c>
      <c r="AK74" s="110">
        <f>IF(Inputs!$B$34="Yes",Output_Detail!AK157,0)*Inputs!$B$19</f>
        <v>770755.15055467514</v>
      </c>
      <c r="AL74" s="110">
        <f>IF(Inputs!$B$34="Yes",Output_Detail!AL157,0)*Inputs!$B$19</f>
        <v>1027673.5340729001</v>
      </c>
      <c r="AM74" s="110">
        <f>IF(Inputs!$B$34="Yes",Output_Detail!AM157,0)*Inputs!$B$19</f>
        <v>1284591.9175911252</v>
      </c>
      <c r="AN74" s="110">
        <f>IF(Inputs!$B$34="Yes",Output_Detail!AN157,0)*Inputs!$B$19</f>
        <v>1541510.3011093503</v>
      </c>
      <c r="AO74" s="110">
        <f>IF(Inputs!$B$34="Yes",Output_Detail!AO157,0)*Inputs!$B$19</f>
        <v>1798428.6846275751</v>
      </c>
      <c r="AP74" s="110">
        <f>IF(Inputs!$B$34="Yes",Output_Detail!AP157,0)*Inputs!$B$19</f>
        <v>2055347.0681458001</v>
      </c>
      <c r="AQ74" s="110">
        <f>IF(Inputs!$B$34="Yes",Output_Detail!AQ157,0)*Inputs!$B$19</f>
        <v>2312265.4516640254</v>
      </c>
      <c r="AR74" s="110">
        <f>IF(Inputs!$B$34="Yes",Output_Detail!AR157,0)*Inputs!$B$19</f>
        <v>2569183.8351822505</v>
      </c>
      <c r="AS74" s="110">
        <f>IF(Inputs!$B$34="Yes",Output_Detail!AS157,0)*Inputs!$B$19</f>
        <v>2515344.6909667193</v>
      </c>
      <c r="AT74" s="110">
        <f>IF(Inputs!$B$34="Yes",Output_Detail!AT157,0)*Inputs!$B$19</f>
        <v>2616884.3106180662</v>
      </c>
      <c r="AU74" s="110">
        <f>IF(Inputs!$B$34="Yes",Output_Detail!AU157,0)*Inputs!$B$19</f>
        <v>2418937.4009508719</v>
      </c>
      <c r="AV74" s="110">
        <f>IF(Inputs!$B$34="Yes",Output_Detail!AV157,0)*Inputs!$B$19</f>
        <v>2445605.388272583</v>
      </c>
      <c r="AW74" s="110">
        <f>IF(Inputs!$B$34="Yes",Output_Detail!AW157,0)*Inputs!$B$19</f>
        <v>2312265.4516640254</v>
      </c>
      <c r="AX74" s="110">
        <f>IF(Inputs!$B$34="Yes",Output_Detail!AX157,0)*Inputs!$B$19</f>
        <v>2312265.4516640254</v>
      </c>
      <c r="AY74" s="110">
        <f>IF(Inputs!$B$34="Yes",Output_Detail!AY157,0)*Inputs!$B$19</f>
        <v>2312265.4516640254</v>
      </c>
      <c r="AZ74" s="110">
        <f>IF(Inputs!$B$34="Yes",Output_Detail!AZ157,0)*Inputs!$B$19</f>
        <v>2312265.4516640254</v>
      </c>
      <c r="BA74" s="110">
        <f>IF(Inputs!$B$34="Yes",Output_Detail!BA157,0)*Inputs!$B$19</f>
        <v>2312265.4516640254</v>
      </c>
      <c r="BB74" s="110">
        <f>IF(Inputs!$B$34="Yes",Output_Detail!BB157,0)*Inputs!$B$19</f>
        <v>2312265.4516640254</v>
      </c>
      <c r="BC74" s="110">
        <f>IF(Inputs!$B$34="Yes",Output_Detail!BC157,0)*Inputs!$B$19</f>
        <v>2312265.4516640254</v>
      </c>
      <c r="BD74" s="110">
        <f>IF(Inputs!$B$34="Yes",Output_Detail!BD157,0)*Inputs!$B$19</f>
        <v>2312265.4516640254</v>
      </c>
      <c r="BE74" s="110">
        <f>IF(Inputs!$B$34="Yes",Output_Detail!BE157,0)*Inputs!$B$19</f>
        <v>2312265.4516640254</v>
      </c>
      <c r="BF74" s="110">
        <f>IF(Inputs!$B$34="Yes",Output_Detail!BF157,0)*Inputs!$B$19</f>
        <v>2312265.4516640254</v>
      </c>
      <c r="BG74" s="110">
        <f>IF(Inputs!$B$34="Yes",Output_Detail!BG157,0)*Inputs!$B$19</f>
        <v>2312265.4516640254</v>
      </c>
      <c r="BH74" s="110">
        <f>IF(Inputs!$B$34="Yes",Output_Detail!BH157,0)*Inputs!$B$19</f>
        <v>2312265.4516640254</v>
      </c>
      <c r="BI74" s="110">
        <f>IF(Inputs!$B$34="Yes",Output_Detail!BI157,0)*Inputs!$B$19</f>
        <v>2312265.4516640254</v>
      </c>
      <c r="BJ74" s="120">
        <f>IF(Inputs!$B$34="Yes",Output_Detail!BJ157,0)*Inputs!$B$19</f>
        <v>2312265.4516640254</v>
      </c>
      <c r="BK74" s="109">
        <f>(C74*Conversions!G$14+AG74*Conversions!G$15)/Conversions!$B$9</f>
        <v>0</v>
      </c>
      <c r="BL74" s="110">
        <f>(D74*Conversions!H$14+AH74*Conversions!H$15)/Conversions!$B$9</f>
        <v>0</v>
      </c>
      <c r="BM74" s="110">
        <f>(E74*Conversions!I$14+AI74*Conversions!I$15)/Conversions!$B$9</f>
        <v>49629.424181379873</v>
      </c>
      <c r="BN74" s="110">
        <f>(F74*Conversions!J$14+AJ74*Conversions!J$15)/Conversions!$B$9</f>
        <v>98761.010970737247</v>
      </c>
      <c r="BO74" s="110">
        <f>(G74*Conversions!K$14+AK74*Conversions!K$15)/Conversions!$B$9</f>
        <v>147394.76036807214</v>
      </c>
      <c r="BP74" s="110">
        <f>(H74*Conversions!L$14+AL74*Conversions!L$15)/Conversions!$B$9</f>
        <v>195530.67237338447</v>
      </c>
      <c r="BQ74" s="110">
        <f>(I74*Conversions!M$14+AM74*Conversions!M$15)/Conversions!$B$9</f>
        <v>243168.74698667438</v>
      </c>
      <c r="BR74" s="110">
        <f>(J74*Conversions!N$14+AN74*Conversions!N$15)/Conversions!$B$9</f>
        <v>314412.9427021718</v>
      </c>
      <c r="BS74" s="110">
        <f>(K74*Conversions!O$14+AO74*Conversions!O$15)/Conversions!$B$9</f>
        <v>349548.53759402689</v>
      </c>
      <c r="BT74" s="110">
        <f>(L74*Conversions!P$14+AP74*Conversions!P$15)/Conversions!$B$9</f>
        <v>383625.96432445693</v>
      </c>
      <c r="BU74" s="110">
        <f>(M74*Conversions!Q$14+AQ74*Conversions!Q$15)/Conversions!$B$9</f>
        <v>416645.22289346205</v>
      </c>
      <c r="BV74" s="110">
        <f>(N74*Conversions!R$14+AR74*Conversions!R$15)/Conversions!$B$9</f>
        <v>441630.74510836793</v>
      </c>
      <c r="BW74" s="110">
        <f>(O74*Conversions!S$14+AS74*Conversions!S$15)/Conversions!$B$9</f>
        <v>423014.25177451398</v>
      </c>
      <c r="BX74" s="110">
        <f>(P74*Conversions!T$14+AT74*Conversions!T$15)/Conversions!$B$9</f>
        <v>423158.72451507777</v>
      </c>
      <c r="BY74" s="110">
        <f>(Q74*Conversions!U$14+AU74*Conversions!U$15)/Conversions!$B$9</f>
        <v>399080.15482355305</v>
      </c>
      <c r="BZ74" s="110">
        <f>(R74*Conversions!V$14+AV74*Conversions!V$15)/Conversions!$B$9</f>
        <v>393047.3040222316</v>
      </c>
      <c r="CA74" s="110">
        <f>(S74*Conversions!W$14+AW74*Conversions!W$15)/Conversions!$B$9</f>
        <v>374513.75797973259</v>
      </c>
      <c r="CB74" s="110">
        <f>(T74*Conversions!X$14+AX74*Conversions!X$15)/Conversions!$B$9</f>
        <v>366314.91737349605</v>
      </c>
      <c r="CC74" s="110">
        <f>(U74*Conversions!Y$14+AY74*Conversions!Y$15)/Conversions!$B$9</f>
        <v>350333.28227606521</v>
      </c>
      <c r="CD74" s="110">
        <f>(V74*Conversions!Z$14+AZ74*Conversions!Z$15)/Conversions!$B$9</f>
        <v>341372.20921966014</v>
      </c>
      <c r="CE74" s="110">
        <f>(W74*Conversions!AA$14+BA74*Conversions!AA$15)/Conversions!$B$9</f>
        <v>332411.1361632552</v>
      </c>
      <c r="CF74" s="110">
        <f>(X74*Conversions!AB$14+BB74*Conversions!AB$15)/Conversions!$B$9</f>
        <v>323450.06310685014</v>
      </c>
      <c r="CG74" s="110">
        <f>(Y74*Conversions!AC$14+BC74*Conversions!AC$15)/Conversions!$B$9</f>
        <v>314488.99005044519</v>
      </c>
      <c r="CH74" s="110">
        <f>(Z74*Conversions!AD$14+BD74*Conversions!AD$15)/Conversions!$B$9</f>
        <v>305527.91699404019</v>
      </c>
      <c r="CI74" s="110">
        <f>(AA74*Conversions!AE$14+BE74*Conversions!AE$15)/Conversions!$B$9</f>
        <v>296566.84393763519</v>
      </c>
      <c r="CJ74" s="110">
        <f>(AB74*Conversions!AF$14+BF74*Conversions!AF$15)/Conversions!$B$9</f>
        <v>287605.77088123019</v>
      </c>
      <c r="CK74" s="110">
        <f>(AC74*Conversions!AG$14+BG74*Conversions!AG$15)/Conversions!$B$9</f>
        <v>278644.69782482518</v>
      </c>
      <c r="CL74" s="110">
        <f>(AD74*Conversions!AH$14+BH74*Conversions!AH$15)/Conversions!$B$9</f>
        <v>269683.62476842018</v>
      </c>
      <c r="CM74" s="110">
        <f>(AE74*Conversions!AI$14+BI74*Conversions!AI$15)/Conversions!$B$9</f>
        <v>260722.55171201518</v>
      </c>
      <c r="CN74" s="120">
        <f>(AF74*Conversions!AJ$14+BJ74*Conversions!AJ$15)/Conversions!$B$9</f>
        <v>251761.4786556102</v>
      </c>
    </row>
    <row r="75" spans="2:92">
      <c r="B75" s="96" t="s">
        <v>48</v>
      </c>
      <c r="C75" s="109">
        <f>IF(Inputs!$B$34="Yes",Output_Detail!C158,0)*Inputs!$B$18</f>
        <v>0</v>
      </c>
      <c r="D75" s="110">
        <f>IF(Inputs!$B$34="Yes",Output_Detail!D158,0)*Inputs!$B$18</f>
        <v>0</v>
      </c>
      <c r="E75" s="110">
        <f>IF(Inputs!$B$34="Yes",Output_Detail!E158,0)*Inputs!$B$18</f>
        <v>57945007.923930265</v>
      </c>
      <c r="F75" s="110">
        <f>IF(Inputs!$B$34="Yes",Output_Detail!F158,0)*Inputs!$B$18</f>
        <v>115890015.84786053</v>
      </c>
      <c r="G75" s="110">
        <f>IF(Inputs!$B$34="Yes",Output_Detail!G158,0)*Inputs!$B$18</f>
        <v>173835023.7717908</v>
      </c>
      <c r="H75" s="110">
        <f>IF(Inputs!$B$34="Yes",Output_Detail!H158,0)*Inputs!$B$18</f>
        <v>231780031.69572106</v>
      </c>
      <c r="I75" s="110">
        <f>IF(Inputs!$B$34="Yes",Output_Detail!I158,0)*Inputs!$B$18</f>
        <v>289725039.61965132</v>
      </c>
      <c r="J75" s="110">
        <f>IF(Inputs!$B$34="Yes",Output_Detail!J158,0)*Inputs!$B$18</f>
        <v>389543819.33438987</v>
      </c>
      <c r="K75" s="110">
        <f>IF(Inputs!$B$34="Yes",Output_Detail!K158,0)*Inputs!$B$18</f>
        <v>433530903.32805073</v>
      </c>
      <c r="L75" s="110">
        <f>IF(Inputs!$B$34="Yes",Output_Detail!L158,0)*Inputs!$B$18</f>
        <v>477517987.32171154</v>
      </c>
      <c r="M75" s="110">
        <f>IF(Inputs!$B$34="Yes",Output_Detail!M158,0)*Inputs!$B$18</f>
        <v>521505071.31537241</v>
      </c>
      <c r="N75" s="110">
        <f>IF(Inputs!$B$34="Yes",Output_Detail!N158,0)*Inputs!$B$18</f>
        <v>552268858.95404112</v>
      </c>
      <c r="O75" s="110">
        <f>IF(Inputs!$B$34="Yes",Output_Detail!O158,0)*Inputs!$B$18</f>
        <v>535151030.11093509</v>
      </c>
      <c r="P75" s="110">
        <f>IF(Inputs!$B$34="Yes",Output_Detail!P158,0)*Inputs!$B$18</f>
        <v>541974009.50871634</v>
      </c>
      <c r="Q75" s="110">
        <f>IF(Inputs!$B$34="Yes",Output_Detail!Q158,0)*Inputs!$B$18</f>
        <v>535352297.93977809</v>
      </c>
      <c r="R75" s="110">
        <f>IF(Inputs!$B$34="Yes",Output_Detail!R158,0)*Inputs!$B$18</f>
        <v>538814104.59587955</v>
      </c>
      <c r="S75" s="110">
        <f>IF(Inputs!$B$34="Yes",Output_Detail!S158,0)*Inputs!$B$18</f>
        <v>535513312.20285267</v>
      </c>
      <c r="T75" s="110">
        <f>IF(Inputs!$B$34="Yes",Output_Detail!T158,0)*Inputs!$B$18</f>
        <v>537848019.01743269</v>
      </c>
      <c r="U75" s="110">
        <f>IF(Inputs!$B$34="Yes",Output_Detail!U158,0)*Inputs!$B$18</f>
        <v>521505071.31537241</v>
      </c>
      <c r="V75" s="110">
        <f>IF(Inputs!$B$34="Yes",Output_Detail!V158,0)*Inputs!$B$18</f>
        <v>521505071.31537241</v>
      </c>
      <c r="W75" s="110">
        <f>IF(Inputs!$B$34="Yes",Output_Detail!W158,0)*Inputs!$B$18</f>
        <v>521505071.31537241</v>
      </c>
      <c r="X75" s="110">
        <f>IF(Inputs!$B$34="Yes",Output_Detail!X158,0)*Inputs!$B$18</f>
        <v>521505071.31537241</v>
      </c>
      <c r="Y75" s="110">
        <f>IF(Inputs!$B$34="Yes",Output_Detail!Y158,0)*Inputs!$B$18</f>
        <v>521505071.31537241</v>
      </c>
      <c r="Z75" s="110">
        <f>IF(Inputs!$B$34="Yes",Output_Detail!Z158,0)*Inputs!$B$18</f>
        <v>521505071.31537241</v>
      </c>
      <c r="AA75" s="110">
        <f>IF(Inputs!$B$34="Yes",Output_Detail!AA158,0)*Inputs!$B$18</f>
        <v>521505071.31537241</v>
      </c>
      <c r="AB75" s="110">
        <f>IF(Inputs!$B$34="Yes",Output_Detail!AB158,0)*Inputs!$B$18</f>
        <v>521505071.31537241</v>
      </c>
      <c r="AC75" s="110">
        <f>IF(Inputs!$B$34="Yes",Output_Detail!AC158,0)*Inputs!$B$18</f>
        <v>521505071.31537241</v>
      </c>
      <c r="AD75" s="110">
        <f>IF(Inputs!$B$34="Yes",Output_Detail!AD158,0)*Inputs!$B$18</f>
        <v>521505071.31537241</v>
      </c>
      <c r="AE75" s="110">
        <f>IF(Inputs!$B$34="Yes",Output_Detail!AE158,0)*Inputs!$B$18</f>
        <v>521505071.31537241</v>
      </c>
      <c r="AF75" s="120">
        <f>IF(Inputs!$B$34="Yes",Output_Detail!AF158,0)*Inputs!$B$18</f>
        <v>521505071.31537241</v>
      </c>
      <c r="AG75" s="109">
        <f>IF(Inputs!$B$34="Yes",Output_Detail!AG158,0)*Inputs!$B$19</f>
        <v>0</v>
      </c>
      <c r="AH75" s="110">
        <f>IF(Inputs!$B$34="Yes",Output_Detail!AH158,0)*Inputs!$B$19</f>
        <v>0</v>
      </c>
      <c r="AI75" s="110">
        <f>IF(Inputs!$B$34="Yes",Output_Detail!AI158,0)*Inputs!$B$19</f>
        <v>256918.38351822502</v>
      </c>
      <c r="AJ75" s="110">
        <f>IF(Inputs!$B$34="Yes",Output_Detail!AJ158,0)*Inputs!$B$19</f>
        <v>513836.76703645004</v>
      </c>
      <c r="AK75" s="110">
        <f>IF(Inputs!$B$34="Yes",Output_Detail!AK158,0)*Inputs!$B$19</f>
        <v>770755.15055467514</v>
      </c>
      <c r="AL75" s="110">
        <f>IF(Inputs!$B$34="Yes",Output_Detail!AL158,0)*Inputs!$B$19</f>
        <v>1027673.5340729001</v>
      </c>
      <c r="AM75" s="110">
        <f>IF(Inputs!$B$34="Yes",Output_Detail!AM158,0)*Inputs!$B$19</f>
        <v>1284591.9175911252</v>
      </c>
      <c r="AN75" s="110">
        <f>IF(Inputs!$B$34="Yes",Output_Detail!AN158,0)*Inputs!$B$19</f>
        <v>1541510.3011093503</v>
      </c>
      <c r="AO75" s="110">
        <f>IF(Inputs!$B$34="Yes",Output_Detail!AO158,0)*Inputs!$B$19</f>
        <v>1798428.6846275751</v>
      </c>
      <c r="AP75" s="110">
        <f>IF(Inputs!$B$34="Yes",Output_Detail!AP158,0)*Inputs!$B$19</f>
        <v>2055347.0681458001</v>
      </c>
      <c r="AQ75" s="110">
        <f>IF(Inputs!$B$34="Yes",Output_Detail!AQ158,0)*Inputs!$B$19</f>
        <v>2312265.4516640254</v>
      </c>
      <c r="AR75" s="110">
        <f>IF(Inputs!$B$34="Yes",Output_Detail!AR158,0)*Inputs!$B$19</f>
        <v>2569183.8351822505</v>
      </c>
      <c r="AS75" s="110">
        <f>IF(Inputs!$B$34="Yes",Output_Detail!AS158,0)*Inputs!$B$19</f>
        <v>2515344.6909667193</v>
      </c>
      <c r="AT75" s="110">
        <f>IF(Inputs!$B$34="Yes",Output_Detail!AT158,0)*Inputs!$B$19</f>
        <v>2616884.3106180662</v>
      </c>
      <c r="AU75" s="110">
        <f>IF(Inputs!$B$34="Yes",Output_Detail!AU158,0)*Inputs!$B$19</f>
        <v>2418937.4009508719</v>
      </c>
      <c r="AV75" s="110">
        <f>IF(Inputs!$B$34="Yes",Output_Detail!AV158,0)*Inputs!$B$19</f>
        <v>2445605.388272583</v>
      </c>
      <c r="AW75" s="110">
        <f>IF(Inputs!$B$34="Yes",Output_Detail!AW158,0)*Inputs!$B$19</f>
        <v>2312265.4516640254</v>
      </c>
      <c r="AX75" s="110">
        <f>IF(Inputs!$B$34="Yes",Output_Detail!AX158,0)*Inputs!$B$19</f>
        <v>2312265.4516640254</v>
      </c>
      <c r="AY75" s="110">
        <f>IF(Inputs!$B$34="Yes",Output_Detail!AY158,0)*Inputs!$B$19</f>
        <v>2312265.4516640254</v>
      </c>
      <c r="AZ75" s="110">
        <f>IF(Inputs!$B$34="Yes",Output_Detail!AZ158,0)*Inputs!$B$19</f>
        <v>2312265.4516640254</v>
      </c>
      <c r="BA75" s="110">
        <f>IF(Inputs!$B$34="Yes",Output_Detail!BA158,0)*Inputs!$B$19</f>
        <v>2312265.4516640254</v>
      </c>
      <c r="BB75" s="110">
        <f>IF(Inputs!$B$34="Yes",Output_Detail!BB158,0)*Inputs!$B$19</f>
        <v>2312265.4516640254</v>
      </c>
      <c r="BC75" s="110">
        <f>IF(Inputs!$B$34="Yes",Output_Detail!BC158,0)*Inputs!$B$19</f>
        <v>2312265.4516640254</v>
      </c>
      <c r="BD75" s="110">
        <f>IF(Inputs!$B$34="Yes",Output_Detail!BD158,0)*Inputs!$B$19</f>
        <v>2312265.4516640254</v>
      </c>
      <c r="BE75" s="110">
        <f>IF(Inputs!$B$34="Yes",Output_Detail!BE158,0)*Inputs!$B$19</f>
        <v>2312265.4516640254</v>
      </c>
      <c r="BF75" s="110">
        <f>IF(Inputs!$B$34="Yes",Output_Detail!BF158,0)*Inputs!$B$19</f>
        <v>2312265.4516640254</v>
      </c>
      <c r="BG75" s="110">
        <f>IF(Inputs!$B$34="Yes",Output_Detail!BG158,0)*Inputs!$B$19</f>
        <v>2312265.4516640254</v>
      </c>
      <c r="BH75" s="110">
        <f>IF(Inputs!$B$34="Yes",Output_Detail!BH158,0)*Inputs!$B$19</f>
        <v>2312265.4516640254</v>
      </c>
      <c r="BI75" s="110">
        <f>IF(Inputs!$B$34="Yes",Output_Detail!BI158,0)*Inputs!$B$19</f>
        <v>2312265.4516640254</v>
      </c>
      <c r="BJ75" s="120">
        <f>IF(Inputs!$B$34="Yes",Output_Detail!BJ158,0)*Inputs!$B$19</f>
        <v>2312265.4516640254</v>
      </c>
      <c r="BK75" s="109">
        <f>(C75*Conversions!G$14+AG75*Conversions!G$15)/Conversions!$B$9</f>
        <v>0</v>
      </c>
      <c r="BL75" s="110">
        <f>(D75*Conversions!H$14+AH75*Conversions!H$15)/Conversions!$B$9</f>
        <v>0</v>
      </c>
      <c r="BM75" s="110">
        <f>(E75*Conversions!I$14+AI75*Conversions!I$15)/Conversions!$B$9</f>
        <v>49629.424181379873</v>
      </c>
      <c r="BN75" s="110">
        <f>(F75*Conversions!J$14+AJ75*Conversions!J$15)/Conversions!$B$9</f>
        <v>98761.010970737247</v>
      </c>
      <c r="BO75" s="110">
        <f>(G75*Conversions!K$14+AK75*Conversions!K$15)/Conversions!$B$9</f>
        <v>147394.76036807214</v>
      </c>
      <c r="BP75" s="110">
        <f>(H75*Conversions!L$14+AL75*Conversions!L$15)/Conversions!$B$9</f>
        <v>195530.67237338447</v>
      </c>
      <c r="BQ75" s="110">
        <f>(I75*Conversions!M$14+AM75*Conversions!M$15)/Conversions!$B$9</f>
        <v>243168.74698667438</v>
      </c>
      <c r="BR75" s="110">
        <f>(J75*Conversions!N$14+AN75*Conversions!N$15)/Conversions!$B$9</f>
        <v>314412.9427021718</v>
      </c>
      <c r="BS75" s="110">
        <f>(K75*Conversions!O$14+AO75*Conversions!O$15)/Conversions!$B$9</f>
        <v>349548.53759402689</v>
      </c>
      <c r="BT75" s="110">
        <f>(L75*Conversions!P$14+AP75*Conversions!P$15)/Conversions!$B$9</f>
        <v>383625.96432445693</v>
      </c>
      <c r="BU75" s="110">
        <f>(M75*Conversions!Q$14+AQ75*Conversions!Q$15)/Conversions!$B$9</f>
        <v>416645.22289346205</v>
      </c>
      <c r="BV75" s="110">
        <f>(N75*Conversions!R$14+AR75*Conversions!R$15)/Conversions!$B$9</f>
        <v>441630.74510836793</v>
      </c>
      <c r="BW75" s="110">
        <f>(O75*Conversions!S$14+AS75*Conversions!S$15)/Conversions!$B$9</f>
        <v>423014.25177451398</v>
      </c>
      <c r="BX75" s="110">
        <f>(P75*Conversions!T$14+AT75*Conversions!T$15)/Conversions!$B$9</f>
        <v>423158.72451507777</v>
      </c>
      <c r="BY75" s="110">
        <f>(Q75*Conversions!U$14+AU75*Conversions!U$15)/Conversions!$B$9</f>
        <v>399080.15482355305</v>
      </c>
      <c r="BZ75" s="110">
        <f>(R75*Conversions!V$14+AV75*Conversions!V$15)/Conversions!$B$9</f>
        <v>393047.3040222316</v>
      </c>
      <c r="CA75" s="110">
        <f>(S75*Conversions!W$14+AW75*Conversions!W$15)/Conversions!$B$9</f>
        <v>374513.75797973259</v>
      </c>
      <c r="CB75" s="110">
        <f>(T75*Conversions!X$14+AX75*Conversions!X$15)/Conversions!$B$9</f>
        <v>366314.91737349605</v>
      </c>
      <c r="CC75" s="110">
        <f>(U75*Conversions!Y$14+AY75*Conversions!Y$15)/Conversions!$B$9</f>
        <v>350333.28227606521</v>
      </c>
      <c r="CD75" s="110">
        <f>(V75*Conversions!Z$14+AZ75*Conversions!Z$15)/Conversions!$B$9</f>
        <v>341372.20921966014</v>
      </c>
      <c r="CE75" s="110">
        <f>(W75*Conversions!AA$14+BA75*Conversions!AA$15)/Conversions!$B$9</f>
        <v>332411.1361632552</v>
      </c>
      <c r="CF75" s="110">
        <f>(X75*Conversions!AB$14+BB75*Conversions!AB$15)/Conversions!$B$9</f>
        <v>323450.06310685014</v>
      </c>
      <c r="CG75" s="110">
        <f>(Y75*Conversions!AC$14+BC75*Conversions!AC$15)/Conversions!$B$9</f>
        <v>314488.99005044519</v>
      </c>
      <c r="CH75" s="110">
        <f>(Z75*Conversions!AD$14+BD75*Conversions!AD$15)/Conversions!$B$9</f>
        <v>305527.91699404019</v>
      </c>
      <c r="CI75" s="110">
        <f>(AA75*Conversions!AE$14+BE75*Conversions!AE$15)/Conversions!$B$9</f>
        <v>296566.84393763519</v>
      </c>
      <c r="CJ75" s="110">
        <f>(AB75*Conversions!AF$14+BF75*Conversions!AF$15)/Conversions!$B$9</f>
        <v>287605.77088123019</v>
      </c>
      <c r="CK75" s="110">
        <f>(AC75*Conversions!AG$14+BG75*Conversions!AG$15)/Conversions!$B$9</f>
        <v>278644.69782482518</v>
      </c>
      <c r="CL75" s="110">
        <f>(AD75*Conversions!AH$14+BH75*Conversions!AH$15)/Conversions!$B$9</f>
        <v>269683.62476842018</v>
      </c>
      <c r="CM75" s="110">
        <f>(AE75*Conversions!AI$14+BI75*Conversions!AI$15)/Conversions!$B$9</f>
        <v>260722.55171201518</v>
      </c>
      <c r="CN75" s="120">
        <f>(AF75*Conversions!AJ$14+BJ75*Conversions!AJ$15)/Conversions!$B$9</f>
        <v>251761.4786556102</v>
      </c>
    </row>
    <row r="76" spans="2:92">
      <c r="B76" s="96" t="s">
        <v>49</v>
      </c>
      <c r="C76" s="109">
        <f>IF(Inputs!$B$34="Yes",Output_Detail!C159,0)*Inputs!$B$18</f>
        <v>0</v>
      </c>
      <c r="D76" s="110">
        <f>IF(Inputs!$B$34="Yes",Output_Detail!D159,0)*Inputs!$B$18</f>
        <v>0</v>
      </c>
      <c r="E76" s="110">
        <f>IF(Inputs!$B$34="Yes",Output_Detail!E159,0)*Inputs!$B$18</f>
        <v>36505354.992076069</v>
      </c>
      <c r="F76" s="110">
        <f>IF(Inputs!$B$34="Yes",Output_Detail!F159,0)*Inputs!$B$18</f>
        <v>73010709.984152138</v>
      </c>
      <c r="G76" s="110">
        <f>IF(Inputs!$B$34="Yes",Output_Detail!G159,0)*Inputs!$B$18</f>
        <v>109516064.97622821</v>
      </c>
      <c r="H76" s="110">
        <f>IF(Inputs!$B$34="Yes",Output_Detail!H159,0)*Inputs!$B$18</f>
        <v>146021419.96830428</v>
      </c>
      <c r="I76" s="110">
        <f>IF(Inputs!$B$34="Yes",Output_Detail!I159,0)*Inputs!$B$18</f>
        <v>182526774.96038035</v>
      </c>
      <c r="J76" s="110">
        <f>IF(Inputs!$B$34="Yes",Output_Detail!J159,0)*Inputs!$B$18</f>
        <v>245412606.18066561</v>
      </c>
      <c r="K76" s="110">
        <f>IF(Inputs!$B$34="Yes",Output_Detail!K159,0)*Inputs!$B$18</f>
        <v>273124469.09667194</v>
      </c>
      <c r="L76" s="110">
        <f>IF(Inputs!$B$34="Yes",Output_Detail!L159,0)*Inputs!$B$18</f>
        <v>300836332.01267827</v>
      </c>
      <c r="M76" s="110">
        <f>IF(Inputs!$B$34="Yes",Output_Detail!M159,0)*Inputs!$B$18</f>
        <v>328548194.92868459</v>
      </c>
      <c r="N76" s="110">
        <f>IF(Inputs!$B$34="Yes",Output_Detail!N159,0)*Inputs!$B$18</f>
        <v>347929381.14104593</v>
      </c>
      <c r="O76" s="110">
        <f>IF(Inputs!$B$34="Yes",Output_Detail!O159,0)*Inputs!$B$18</f>
        <v>337145148.9698891</v>
      </c>
      <c r="P76" s="110">
        <f>IF(Inputs!$B$34="Yes",Output_Detail!P159,0)*Inputs!$B$18</f>
        <v>341443625.99049127</v>
      </c>
      <c r="Q76" s="110">
        <f>IF(Inputs!$B$34="Yes",Output_Detail!Q159,0)*Inputs!$B$18</f>
        <v>337271947.70206022</v>
      </c>
      <c r="R76" s="110">
        <f>IF(Inputs!$B$34="Yes",Output_Detail!R159,0)*Inputs!$B$18</f>
        <v>339452885.8954041</v>
      </c>
      <c r="S76" s="110">
        <f>IF(Inputs!$B$34="Yes",Output_Detail!S159,0)*Inputs!$B$18</f>
        <v>337373386.68779719</v>
      </c>
      <c r="T76" s="110">
        <f>IF(Inputs!$B$34="Yes",Output_Detail!T159,0)*Inputs!$B$18</f>
        <v>338844251.9809826</v>
      </c>
      <c r="U76" s="110">
        <f>IF(Inputs!$B$34="Yes",Output_Detail!U159,0)*Inputs!$B$18</f>
        <v>328548194.92868459</v>
      </c>
      <c r="V76" s="110">
        <f>IF(Inputs!$B$34="Yes",Output_Detail!V159,0)*Inputs!$B$18</f>
        <v>328548194.92868459</v>
      </c>
      <c r="W76" s="110">
        <f>IF(Inputs!$B$34="Yes",Output_Detail!W159,0)*Inputs!$B$18</f>
        <v>328548194.92868459</v>
      </c>
      <c r="X76" s="110">
        <f>IF(Inputs!$B$34="Yes",Output_Detail!X159,0)*Inputs!$B$18</f>
        <v>328548194.92868459</v>
      </c>
      <c r="Y76" s="110">
        <f>IF(Inputs!$B$34="Yes",Output_Detail!Y159,0)*Inputs!$B$18</f>
        <v>328548194.92868459</v>
      </c>
      <c r="Z76" s="110">
        <f>IF(Inputs!$B$34="Yes",Output_Detail!Z159,0)*Inputs!$B$18</f>
        <v>328548194.92868459</v>
      </c>
      <c r="AA76" s="110">
        <f>IF(Inputs!$B$34="Yes",Output_Detail!AA159,0)*Inputs!$B$18</f>
        <v>328548194.92868459</v>
      </c>
      <c r="AB76" s="110">
        <f>IF(Inputs!$B$34="Yes",Output_Detail!AB159,0)*Inputs!$B$18</f>
        <v>328548194.92868459</v>
      </c>
      <c r="AC76" s="110">
        <f>IF(Inputs!$B$34="Yes",Output_Detail!AC159,0)*Inputs!$B$18</f>
        <v>328548194.92868459</v>
      </c>
      <c r="AD76" s="110">
        <f>IF(Inputs!$B$34="Yes",Output_Detail!AD159,0)*Inputs!$B$18</f>
        <v>328548194.92868459</v>
      </c>
      <c r="AE76" s="110">
        <f>IF(Inputs!$B$34="Yes",Output_Detail!AE159,0)*Inputs!$B$18</f>
        <v>328548194.92868459</v>
      </c>
      <c r="AF76" s="120">
        <f>IF(Inputs!$B$34="Yes",Output_Detail!AF159,0)*Inputs!$B$18</f>
        <v>328548194.92868459</v>
      </c>
      <c r="AG76" s="109">
        <f>IF(Inputs!$B$34="Yes",Output_Detail!AG159,0)*Inputs!$B$19</f>
        <v>0</v>
      </c>
      <c r="AH76" s="110">
        <f>IF(Inputs!$B$34="Yes",Output_Detail!AH159,0)*Inputs!$B$19</f>
        <v>0</v>
      </c>
      <c r="AI76" s="110">
        <f>IF(Inputs!$B$34="Yes",Output_Detail!AI159,0)*Inputs!$B$19</f>
        <v>161858.58161648177</v>
      </c>
      <c r="AJ76" s="110">
        <f>IF(Inputs!$B$34="Yes",Output_Detail!AJ159,0)*Inputs!$B$19</f>
        <v>323717.16323296353</v>
      </c>
      <c r="AK76" s="110">
        <f>IF(Inputs!$B$34="Yes",Output_Detail!AK159,0)*Inputs!$B$19</f>
        <v>485575.74484944536</v>
      </c>
      <c r="AL76" s="110">
        <f>IF(Inputs!$B$34="Yes",Output_Detail!AL159,0)*Inputs!$B$19</f>
        <v>647434.32646592706</v>
      </c>
      <c r="AM76" s="110">
        <f>IF(Inputs!$B$34="Yes",Output_Detail!AM159,0)*Inputs!$B$19</f>
        <v>809292.90808240895</v>
      </c>
      <c r="AN76" s="110">
        <f>IF(Inputs!$B$34="Yes",Output_Detail!AN159,0)*Inputs!$B$19</f>
        <v>971151.48969889071</v>
      </c>
      <c r="AO76" s="110">
        <f>IF(Inputs!$B$34="Yes",Output_Detail!AO159,0)*Inputs!$B$19</f>
        <v>1133010.0713153724</v>
      </c>
      <c r="AP76" s="110">
        <f>IF(Inputs!$B$34="Yes",Output_Detail!AP159,0)*Inputs!$B$19</f>
        <v>1294868.6529318541</v>
      </c>
      <c r="AQ76" s="110">
        <f>IF(Inputs!$B$34="Yes",Output_Detail!AQ159,0)*Inputs!$B$19</f>
        <v>1456727.2345483361</v>
      </c>
      <c r="AR76" s="110">
        <f>IF(Inputs!$B$34="Yes",Output_Detail!AR159,0)*Inputs!$B$19</f>
        <v>1618585.8161648179</v>
      </c>
      <c r="AS76" s="110">
        <f>IF(Inputs!$B$34="Yes",Output_Detail!AS159,0)*Inputs!$B$19</f>
        <v>1584667.1553090331</v>
      </c>
      <c r="AT76" s="110">
        <f>IF(Inputs!$B$34="Yes",Output_Detail!AT159,0)*Inputs!$B$19</f>
        <v>1648637.1156893817</v>
      </c>
      <c r="AU76" s="110">
        <f>IF(Inputs!$B$34="Yes",Output_Detail!AU159,0)*Inputs!$B$19</f>
        <v>1523930.5625990492</v>
      </c>
      <c r="AV76" s="110">
        <f>IF(Inputs!$B$34="Yes",Output_Detail!AV159,0)*Inputs!$B$19</f>
        <v>1540731.3946117272</v>
      </c>
      <c r="AW76" s="110">
        <f>IF(Inputs!$B$34="Yes",Output_Detail!AW159,0)*Inputs!$B$19</f>
        <v>1456727.2345483361</v>
      </c>
      <c r="AX76" s="110">
        <f>IF(Inputs!$B$34="Yes",Output_Detail!AX159,0)*Inputs!$B$19</f>
        <v>1456727.2345483361</v>
      </c>
      <c r="AY76" s="110">
        <f>IF(Inputs!$B$34="Yes",Output_Detail!AY159,0)*Inputs!$B$19</f>
        <v>1456727.2345483361</v>
      </c>
      <c r="AZ76" s="110">
        <f>IF(Inputs!$B$34="Yes",Output_Detail!AZ159,0)*Inputs!$B$19</f>
        <v>1456727.2345483361</v>
      </c>
      <c r="BA76" s="110">
        <f>IF(Inputs!$B$34="Yes",Output_Detail!BA159,0)*Inputs!$B$19</f>
        <v>1456727.2345483361</v>
      </c>
      <c r="BB76" s="110">
        <f>IF(Inputs!$B$34="Yes",Output_Detail!BB159,0)*Inputs!$B$19</f>
        <v>1456727.2345483361</v>
      </c>
      <c r="BC76" s="110">
        <f>IF(Inputs!$B$34="Yes",Output_Detail!BC159,0)*Inputs!$B$19</f>
        <v>1456727.2345483361</v>
      </c>
      <c r="BD76" s="110">
        <f>IF(Inputs!$B$34="Yes",Output_Detail!BD159,0)*Inputs!$B$19</f>
        <v>1456727.2345483361</v>
      </c>
      <c r="BE76" s="110">
        <f>IF(Inputs!$B$34="Yes",Output_Detail!BE159,0)*Inputs!$B$19</f>
        <v>1456727.2345483361</v>
      </c>
      <c r="BF76" s="110">
        <f>IF(Inputs!$B$34="Yes",Output_Detail!BF159,0)*Inputs!$B$19</f>
        <v>1456727.2345483361</v>
      </c>
      <c r="BG76" s="110">
        <f>IF(Inputs!$B$34="Yes",Output_Detail!BG159,0)*Inputs!$B$19</f>
        <v>1456727.2345483361</v>
      </c>
      <c r="BH76" s="110">
        <f>IF(Inputs!$B$34="Yes",Output_Detail!BH159,0)*Inputs!$B$19</f>
        <v>1456727.2345483361</v>
      </c>
      <c r="BI76" s="110">
        <f>IF(Inputs!$B$34="Yes",Output_Detail!BI159,0)*Inputs!$B$19</f>
        <v>1456727.2345483361</v>
      </c>
      <c r="BJ76" s="120">
        <f>IF(Inputs!$B$34="Yes",Output_Detail!BJ159,0)*Inputs!$B$19</f>
        <v>1456727.2345483361</v>
      </c>
      <c r="BK76" s="109">
        <f>(C76*Conversions!G$14+AG76*Conversions!G$15)/Conversions!$B$9</f>
        <v>0</v>
      </c>
      <c r="BL76" s="110">
        <f>(D76*Conversions!H$14+AH76*Conversions!H$15)/Conversions!$B$9</f>
        <v>0</v>
      </c>
      <c r="BM76" s="110">
        <f>(E76*Conversions!I$14+AI76*Conversions!I$15)/Conversions!$B$9</f>
        <v>31266.537234269326</v>
      </c>
      <c r="BN76" s="110">
        <f>(F76*Conversions!J$14+AJ76*Conversions!J$15)/Conversions!$B$9</f>
        <v>62219.436911564466</v>
      </c>
      <c r="BO76" s="110">
        <f>(G76*Conversions!K$14+AK76*Conversions!K$15)/Conversions!$B$9</f>
        <v>92858.699031885451</v>
      </c>
      <c r="BP76" s="110">
        <f>(H76*Conversions!L$14+AL76*Conversions!L$15)/Conversions!$B$9</f>
        <v>123184.32359523224</v>
      </c>
      <c r="BQ76" s="110">
        <f>(I76*Conversions!M$14+AM76*Conversions!M$15)/Conversions!$B$9</f>
        <v>153196.31060160487</v>
      </c>
      <c r="BR76" s="110">
        <f>(J76*Conversions!N$14+AN76*Conversions!N$15)/Conversions!$B$9</f>
        <v>198080.15390236824</v>
      </c>
      <c r="BS76" s="110">
        <f>(K76*Conversions!O$14+AO76*Conversions!O$15)/Conversions!$B$9</f>
        <v>220215.57868423694</v>
      </c>
      <c r="BT76" s="110">
        <f>(L76*Conversions!P$14+AP76*Conversions!P$15)/Conversions!$B$9</f>
        <v>241684.35752440788</v>
      </c>
      <c r="BU76" s="110">
        <f>(M76*Conversions!Q$14+AQ76*Conversions!Q$15)/Conversions!$B$9</f>
        <v>262486.49042288115</v>
      </c>
      <c r="BV76" s="110">
        <f>(N76*Conversions!R$14+AR76*Conversions!R$15)/Conversions!$B$9</f>
        <v>278227.36941827182</v>
      </c>
      <c r="BW76" s="110">
        <f>(O76*Conversions!S$14+AS76*Conversions!S$15)/Conversions!$B$9</f>
        <v>266498.97861794377</v>
      </c>
      <c r="BX76" s="110">
        <f>(P76*Conversions!T$14+AT76*Conversions!T$15)/Conversions!$B$9</f>
        <v>266589.99644449895</v>
      </c>
      <c r="BY76" s="110">
        <f>(Q76*Conversions!U$14+AU76*Conversions!U$15)/Conversions!$B$9</f>
        <v>251420.49753883839</v>
      </c>
      <c r="BZ76" s="110">
        <f>(R76*Conversions!V$14+AV76*Conversions!V$15)/Conversions!$B$9</f>
        <v>247619.80153400588</v>
      </c>
      <c r="CA76" s="110">
        <f>(S76*Conversions!W$14+AW76*Conversions!W$15)/Conversions!$B$9</f>
        <v>235943.6675272315</v>
      </c>
      <c r="CB76" s="110">
        <f>(T76*Conversions!X$14+AX76*Conversions!X$15)/Conversions!$B$9</f>
        <v>230778.39794530254</v>
      </c>
      <c r="CC76" s="110">
        <f>(U76*Conversions!Y$14+AY76*Conversions!Y$15)/Conversions!$B$9</f>
        <v>220709.96783392108</v>
      </c>
      <c r="CD76" s="110">
        <f>(V76*Conversions!Z$14+AZ76*Conversions!Z$15)/Conversions!$B$9</f>
        <v>215064.49180838591</v>
      </c>
      <c r="CE76" s="110">
        <f>(W76*Conversions!AA$14+BA76*Conversions!AA$15)/Conversions!$B$9</f>
        <v>209419.01578285074</v>
      </c>
      <c r="CF76" s="110">
        <f>(X76*Conversions!AB$14+BB76*Conversions!AB$15)/Conversions!$B$9</f>
        <v>203773.53975731559</v>
      </c>
      <c r="CG76" s="110">
        <f>(Y76*Conversions!AC$14+BC76*Conversions!AC$15)/Conversions!$B$9</f>
        <v>198128.06373178048</v>
      </c>
      <c r="CH76" s="110">
        <f>(Z76*Conversions!AD$14+BD76*Conversions!AD$15)/Conversions!$B$9</f>
        <v>192482.58770624531</v>
      </c>
      <c r="CI76" s="110">
        <f>(AA76*Conversions!AE$14+BE76*Conversions!AE$15)/Conversions!$B$9</f>
        <v>186837.11168071016</v>
      </c>
      <c r="CJ76" s="110">
        <f>(AB76*Conversions!AF$14+BF76*Conversions!AF$15)/Conversions!$B$9</f>
        <v>181191.63565517502</v>
      </c>
      <c r="CK76" s="110">
        <f>(AC76*Conversions!AG$14+BG76*Conversions!AG$15)/Conversions!$B$9</f>
        <v>175546.15962963988</v>
      </c>
      <c r="CL76" s="110">
        <f>(AD76*Conversions!AH$14+BH76*Conversions!AH$15)/Conversions!$B$9</f>
        <v>169900.68360410471</v>
      </c>
      <c r="CM76" s="110">
        <f>(AE76*Conversions!AI$14+BI76*Conversions!AI$15)/Conversions!$B$9</f>
        <v>164255.20757856956</v>
      </c>
      <c r="CN76" s="120">
        <f>(AF76*Conversions!AJ$14+BJ76*Conversions!AJ$15)/Conversions!$B$9</f>
        <v>158609.73155303442</v>
      </c>
    </row>
    <row r="77" spans="2:92">
      <c r="C77" s="109"/>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20"/>
      <c r="AG77" s="109"/>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20"/>
      <c r="BK77" s="109"/>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20"/>
    </row>
    <row r="78" spans="2:92">
      <c r="B78" s="123" t="s">
        <v>53</v>
      </c>
      <c r="C78" s="109"/>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20"/>
      <c r="AG78" s="109"/>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20"/>
      <c r="BK78" s="109"/>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20"/>
    </row>
    <row r="79" spans="2:92" s="11" customFormat="1">
      <c r="B79" s="207" t="s">
        <v>46</v>
      </c>
      <c r="C79" s="208">
        <f ca="1">C49+C55+C61+C67+C73</f>
        <v>73089700</v>
      </c>
      <c r="D79" s="209">
        <f t="shared" ref="D79:BO79" ca="1" si="8">D49+D55+D61+D67+D73</f>
        <v>146179400</v>
      </c>
      <c r="E79" s="209">
        <f t="shared" ca="1" si="8"/>
        <v>328279974.95871043</v>
      </c>
      <c r="F79" s="209">
        <f t="shared" ca="1" si="8"/>
        <v>715558442.70646191</v>
      </c>
      <c r="G79" s="209">
        <f t="shared" ca="1" si="8"/>
        <v>1202414362.5422094</v>
      </c>
      <c r="H79" s="209">
        <f t="shared" ca="1" si="8"/>
        <v>1962909542.4680438</v>
      </c>
      <c r="I79" s="209">
        <f t="shared" ca="1" si="8"/>
        <v>2676267844.322866</v>
      </c>
      <c r="J79" s="209">
        <f t="shared" ca="1" si="8"/>
        <v>3753093398.5671196</v>
      </c>
      <c r="K79" s="209">
        <f t="shared" ca="1" si="8"/>
        <v>4784832690.6362467</v>
      </c>
      <c r="L79" s="209">
        <f t="shared" ca="1" si="8"/>
        <v>5819623811.0506992</v>
      </c>
      <c r="M79" s="209">
        <f t="shared" ca="1" si="8"/>
        <v>6915521523.5949192</v>
      </c>
      <c r="N79" s="209">
        <f t="shared" ca="1" si="8"/>
        <v>7873801146.4005365</v>
      </c>
      <c r="O79" s="209">
        <f t="shared" ca="1" si="8"/>
        <v>8757594971.8404903</v>
      </c>
      <c r="P79" s="209">
        <f t="shared" ca="1" si="8"/>
        <v>9672429326.0401402</v>
      </c>
      <c r="Q79" s="209">
        <f t="shared" ca="1" si="8"/>
        <v>10394219925.699532</v>
      </c>
      <c r="R79" s="209">
        <f t="shared" ca="1" si="8"/>
        <v>11360905249.546143</v>
      </c>
      <c r="S79" s="209">
        <f t="shared" ca="1" si="8"/>
        <v>12257547348.46805</v>
      </c>
      <c r="T79" s="209">
        <f t="shared" ca="1" si="8"/>
        <v>13193833993.791037</v>
      </c>
      <c r="U79" s="209">
        <f t="shared" ca="1" si="8"/>
        <v>14049459478.559074</v>
      </c>
      <c r="V79" s="209">
        <f t="shared" ca="1" si="8"/>
        <v>14923280064.513859</v>
      </c>
      <c r="W79" s="209">
        <f t="shared" ca="1" si="8"/>
        <v>15672642751.677088</v>
      </c>
      <c r="X79" s="209">
        <f t="shared" ca="1" si="8"/>
        <v>16287421506.072697</v>
      </c>
      <c r="Y79" s="209">
        <f t="shared" ca="1" si="8"/>
        <v>16878658939.981115</v>
      </c>
      <c r="Z79" s="209">
        <f t="shared" ca="1" si="8"/>
        <v>17475330570.744324</v>
      </c>
      <c r="AA79" s="209">
        <f t="shared" ca="1" si="8"/>
        <v>18008432471.607628</v>
      </c>
      <c r="AB79" s="209">
        <f t="shared" ca="1" si="8"/>
        <v>18545281502.397476</v>
      </c>
      <c r="AC79" s="209">
        <f t="shared" ca="1" si="8"/>
        <v>19024720040.277115</v>
      </c>
      <c r="AD79" s="209">
        <f t="shared" ca="1" si="8"/>
        <v>19509457625.222488</v>
      </c>
      <c r="AE79" s="209">
        <f t="shared" ca="1" si="8"/>
        <v>19990032884.072243</v>
      </c>
      <c r="AF79" s="210">
        <f t="shared" ca="1" si="8"/>
        <v>20713645122.786827</v>
      </c>
      <c r="AG79" s="208">
        <f t="shared" ca="1" si="8"/>
        <v>327450</v>
      </c>
      <c r="AH79" s="209">
        <f t="shared" ca="1" si="8"/>
        <v>654900</v>
      </c>
      <c r="AI79" s="209">
        <f t="shared" ca="1" si="8"/>
        <v>1289376.0644408574</v>
      </c>
      <c r="AJ79" s="209">
        <f t="shared" ca="1" si="8"/>
        <v>2030281.229080464</v>
      </c>
      <c r="AK79" s="209">
        <f t="shared" ca="1" si="8"/>
        <v>2857319.4344164487</v>
      </c>
      <c r="AL79" s="209">
        <f t="shared" ca="1" si="8"/>
        <v>3961468.8990209149</v>
      </c>
      <c r="AM79" s="209">
        <f t="shared" ca="1" si="8"/>
        <v>5336024.5001390548</v>
      </c>
      <c r="AN79" s="209">
        <f t="shared" ca="1" si="8"/>
        <v>7057259.9314760603</v>
      </c>
      <c r="AO79" s="209">
        <f t="shared" ca="1" si="8"/>
        <v>8904193.6531532817</v>
      </c>
      <c r="AP79" s="209">
        <f t="shared" ca="1" si="8"/>
        <v>10812832.899935368</v>
      </c>
      <c r="AQ79" s="209">
        <f t="shared" ca="1" si="8"/>
        <v>12724665.973534141</v>
      </c>
      <c r="AR79" s="209">
        <f t="shared" ca="1" si="8"/>
        <v>14659053.819097558</v>
      </c>
      <c r="AS79" s="209">
        <f t="shared" ca="1" si="8"/>
        <v>16190519.134369036</v>
      </c>
      <c r="AT79" s="209">
        <f t="shared" ca="1" si="8"/>
        <v>17895929.832175002</v>
      </c>
      <c r="AU79" s="209">
        <f t="shared" ca="1" si="8"/>
        <v>18670267.748459913</v>
      </c>
      <c r="AV79" s="209">
        <f t="shared" ca="1" si="8"/>
        <v>20082782.210004218</v>
      </c>
      <c r="AW79" s="209">
        <f t="shared" ca="1" si="8"/>
        <v>21404803.683273695</v>
      </c>
      <c r="AX79" s="209">
        <f t="shared" ca="1" si="8"/>
        <v>22851488.633693349</v>
      </c>
      <c r="AY79" s="209">
        <f t="shared" ca="1" si="8"/>
        <v>24211111.279777896</v>
      </c>
      <c r="AZ79" s="209">
        <f t="shared" ca="1" si="8"/>
        <v>25551634.853850007</v>
      </c>
      <c r="BA79" s="209">
        <f t="shared" ca="1" si="8"/>
        <v>26796743.360574152</v>
      </c>
      <c r="BB79" s="209">
        <f t="shared" ca="1" si="8"/>
        <v>27749224.499548025</v>
      </c>
      <c r="BC79" s="209">
        <f t="shared" ca="1" si="8"/>
        <v>28689794.39086023</v>
      </c>
      <c r="BD79" s="209">
        <f t="shared" ca="1" si="8"/>
        <v>29646978.967979062</v>
      </c>
      <c r="BE79" s="209">
        <f t="shared" ca="1" si="8"/>
        <v>30575663.465757549</v>
      </c>
      <c r="BF79" s="209">
        <f t="shared" ca="1" si="8"/>
        <v>31507438.296439581</v>
      </c>
      <c r="BG79" s="209">
        <f t="shared" ca="1" si="8"/>
        <v>32409433.373468116</v>
      </c>
      <c r="BH79" s="209">
        <f t="shared" ca="1" si="8"/>
        <v>33313805.059116881</v>
      </c>
      <c r="BI79" s="209">
        <f t="shared" ca="1" si="8"/>
        <v>33921631.583232716</v>
      </c>
      <c r="BJ79" s="210">
        <f t="shared" ca="1" si="8"/>
        <v>35081802.641934812</v>
      </c>
      <c r="BK79" s="208">
        <f t="shared" ca="1" si="8"/>
        <v>63426.565119718303</v>
      </c>
      <c r="BL79" s="209">
        <f t="shared" ca="1" si="8"/>
        <v>126225.17647887324</v>
      </c>
      <c r="BM79" s="209">
        <f t="shared" ca="1" si="8"/>
        <v>271448.63411309337</v>
      </c>
      <c r="BN79" s="209">
        <f t="shared" ca="1" si="8"/>
        <v>542966.59068310831</v>
      </c>
      <c r="BO79" s="209">
        <f t="shared" ca="1" si="8"/>
        <v>874799.44238978787</v>
      </c>
      <c r="BP79" s="209">
        <f t="shared" ref="BP79:CN79" ca="1" si="9">BP49+BP55+BP61+BP67+BP73</f>
        <v>1378527.4492064482</v>
      </c>
      <c r="BQ79" s="209">
        <f t="shared" ca="1" si="9"/>
        <v>1864204.3133988951</v>
      </c>
      <c r="BR79" s="209">
        <f t="shared" ca="1" si="9"/>
        <v>2573257.1313355491</v>
      </c>
      <c r="BS79" s="209">
        <f t="shared" ca="1" si="9"/>
        <v>3217653.9899559463</v>
      </c>
      <c r="BT79" s="209">
        <f t="shared" ca="1" si="9"/>
        <v>3842524.0723697045</v>
      </c>
      <c r="BU79" s="209">
        <f t="shared" ca="1" si="9"/>
        <v>4475657.7274218053</v>
      </c>
      <c r="BV79" s="209">
        <f t="shared" ca="1" si="9"/>
        <v>5011151.1010550326</v>
      </c>
      <c r="BW79" s="209">
        <f t="shared" ca="1" si="9"/>
        <v>5461623.9041403346</v>
      </c>
      <c r="BX79" s="209">
        <f t="shared" ca="1" si="9"/>
        <v>5866778.7903273106</v>
      </c>
      <c r="BY79" s="209">
        <f t="shared" ca="1" si="9"/>
        <v>6093148.0247200588</v>
      </c>
      <c r="BZ79" s="209">
        <f t="shared" ca="1" si="9"/>
        <v>6445662.7440746827</v>
      </c>
      <c r="CA79" s="209">
        <f t="shared" ca="1" si="9"/>
        <v>6728369.7745335745</v>
      </c>
      <c r="CB79" s="209">
        <f t="shared" ca="1" si="9"/>
        <v>7004585.8429672075</v>
      </c>
      <c r="CC79" s="209">
        <f t="shared" ca="1" si="9"/>
        <v>7210267.9469403801</v>
      </c>
      <c r="CD79" s="209">
        <f t="shared" ca="1" si="9"/>
        <v>7392619.0700806314</v>
      </c>
      <c r="CE79" s="209">
        <f t="shared" ca="1" si="9"/>
        <v>7492309.9296219377</v>
      </c>
      <c r="CF79" s="209">
        <f t="shared" ca="1" si="9"/>
        <v>7500565.3935838733</v>
      </c>
      <c r="CG79" s="209">
        <f t="shared" ca="1" si="9"/>
        <v>7478906.1850419277</v>
      </c>
      <c r="CH79" s="209">
        <f t="shared" ca="1" si="9"/>
        <v>7439674.5038500605</v>
      </c>
      <c r="CI79" s="209">
        <f t="shared" ca="1" si="9"/>
        <v>7358608.3842468597</v>
      </c>
      <c r="CJ79" s="209">
        <f t="shared" ca="1" si="9"/>
        <v>7260496.9482251415</v>
      </c>
      <c r="CK79" s="209">
        <f t="shared" ca="1" si="9"/>
        <v>7126410.0944071645</v>
      </c>
      <c r="CL79" s="209">
        <f t="shared" ca="1" si="9"/>
        <v>6977351.6035860991</v>
      </c>
      <c r="CM79" s="209">
        <f t="shared" ca="1" si="9"/>
        <v>6793285.3301536683</v>
      </c>
      <c r="CN79" s="210">
        <f t="shared" ca="1" si="9"/>
        <v>6679305.3369109128</v>
      </c>
    </row>
    <row r="80" spans="2:92" s="11" customFormat="1">
      <c r="B80" s="207" t="s">
        <v>47</v>
      </c>
      <c r="C80" s="208">
        <f t="shared" ref="C80:BN82" ca="1" si="10">C50+C56+C62+C68+C74</f>
        <v>73089700</v>
      </c>
      <c r="D80" s="209">
        <f t="shared" ca="1" si="10"/>
        <v>146179400</v>
      </c>
      <c r="E80" s="209">
        <f t="shared" ca="1" si="10"/>
        <v>317743895.38676965</v>
      </c>
      <c r="F80" s="209">
        <f t="shared" ca="1" si="10"/>
        <v>653513751.34082556</v>
      </c>
      <c r="G80" s="209">
        <f t="shared" ca="1" si="10"/>
        <v>1079035344.4644229</v>
      </c>
      <c r="H80" s="209">
        <f t="shared" ca="1" si="10"/>
        <v>1751707584.7338147</v>
      </c>
      <c r="I80" s="209">
        <f t="shared" ca="1" si="10"/>
        <v>2387786436.617672</v>
      </c>
      <c r="J80" s="209">
        <f t="shared" ca="1" si="10"/>
        <v>3352724466.8962965</v>
      </c>
      <c r="K80" s="209">
        <f t="shared" ca="1" si="10"/>
        <v>4276790374.0589647</v>
      </c>
      <c r="L80" s="209">
        <f t="shared" ca="1" si="10"/>
        <v>5191101348.9648857</v>
      </c>
      <c r="M80" s="209">
        <f t="shared" ca="1" si="10"/>
        <v>6160162325.5967093</v>
      </c>
      <c r="N80" s="209">
        <f t="shared" ca="1" si="10"/>
        <v>7003763185.5039339</v>
      </c>
      <c r="O80" s="209">
        <f t="shared" ca="1" si="10"/>
        <v>7792200344.437602</v>
      </c>
      <c r="P80" s="209">
        <f t="shared" ca="1" si="10"/>
        <v>8608375568.7632542</v>
      </c>
      <c r="Q80" s="209">
        <f t="shared" ca="1" si="10"/>
        <v>9249595102.1934471</v>
      </c>
      <c r="R80" s="209">
        <f t="shared" ca="1" si="10"/>
        <v>10097540088.737617</v>
      </c>
      <c r="S80" s="209">
        <f t="shared" ca="1" si="10"/>
        <v>10881358193.058462</v>
      </c>
      <c r="T80" s="209">
        <f t="shared" ca="1" si="10"/>
        <v>11700193562.583134</v>
      </c>
      <c r="U80" s="209">
        <f t="shared" ca="1" si="10"/>
        <v>12451906367.987072</v>
      </c>
      <c r="V80" s="209">
        <f t="shared" ca="1" si="10"/>
        <v>13219498499.16465</v>
      </c>
      <c r="W80" s="209">
        <f t="shared" ca="1" si="10"/>
        <v>13873992405.300117</v>
      </c>
      <c r="X80" s="209">
        <f t="shared" ca="1" si="10"/>
        <v>14405971996.37027</v>
      </c>
      <c r="Y80" s="209">
        <f t="shared" ca="1" si="10"/>
        <v>14915996742.911915</v>
      </c>
      <c r="Z80" s="209">
        <f t="shared" ca="1" si="10"/>
        <v>15430132719.864254</v>
      </c>
      <c r="AA80" s="209">
        <f t="shared" ca="1" si="10"/>
        <v>15892586318.588985</v>
      </c>
      <c r="AB80" s="209">
        <f t="shared" ca="1" si="10"/>
        <v>16357890394.826025</v>
      </c>
      <c r="AC80" s="209">
        <f t="shared" ca="1" si="10"/>
        <v>16771005513.025661</v>
      </c>
      <c r="AD80" s="209">
        <f t="shared" ca="1" si="10"/>
        <v>17188359868.877888</v>
      </c>
      <c r="AE80" s="209">
        <f t="shared" ca="1" si="10"/>
        <v>17601373044.489674</v>
      </c>
      <c r="AF80" s="210">
        <f t="shared" ca="1" si="10"/>
        <v>18233923317.276295</v>
      </c>
      <c r="AG80" s="208">
        <f t="shared" ca="1" si="10"/>
        <v>327450</v>
      </c>
      <c r="AH80" s="209">
        <f t="shared" ca="1" si="10"/>
        <v>654900</v>
      </c>
      <c r="AI80" s="209">
        <f t="shared" ca="1" si="10"/>
        <v>1260291.8415149967</v>
      </c>
      <c r="AJ80" s="209">
        <f t="shared" ca="1" si="10"/>
        <v>1950859.6663458766</v>
      </c>
      <c r="AK80" s="209">
        <f t="shared" ca="1" si="10"/>
        <v>2719212.4338112874</v>
      </c>
      <c r="AL80" s="209">
        <f t="shared" ca="1" si="10"/>
        <v>3738190.5503959358</v>
      </c>
      <c r="AM80" s="209">
        <f t="shared" ca="1" si="10"/>
        <v>5005240.4284122866</v>
      </c>
      <c r="AN80" s="209">
        <f t="shared" ca="1" si="10"/>
        <v>6586106.2650704915</v>
      </c>
      <c r="AO80" s="209">
        <f t="shared" ca="1" si="10"/>
        <v>8280798.3734698715</v>
      </c>
      <c r="AP80" s="209">
        <f t="shared" ca="1" si="10"/>
        <v>10024883.695981411</v>
      </c>
      <c r="AQ80" s="209">
        <f t="shared" ca="1" si="10"/>
        <v>11771553.277090957</v>
      </c>
      <c r="AR80" s="209">
        <f t="shared" ca="1" si="10"/>
        <v>13538226.163720936</v>
      </c>
      <c r="AS80" s="209">
        <f t="shared" ca="1" si="10"/>
        <v>14946349.426008467</v>
      </c>
      <c r="AT80" s="209">
        <f t="shared" ca="1" si="10"/>
        <v>16511821.151024293</v>
      </c>
      <c r="AU80" s="209">
        <f t="shared" ca="1" si="10"/>
        <v>17233955.760601021</v>
      </c>
      <c r="AV80" s="209">
        <f t="shared" ca="1" si="10"/>
        <v>18526269.531080317</v>
      </c>
      <c r="AW80" s="209">
        <f t="shared" ca="1" si="10"/>
        <v>19736266.261643294</v>
      </c>
      <c r="AX80" s="209">
        <f t="shared" ca="1" si="10"/>
        <v>21058710.212660976</v>
      </c>
      <c r="AY80" s="209">
        <f t="shared" ca="1" si="10"/>
        <v>22305378.751892097</v>
      </c>
      <c r="AZ80" s="209">
        <f t="shared" ca="1" si="10"/>
        <v>23534437.894366253</v>
      </c>
      <c r="BA80" s="209">
        <f t="shared" ca="1" si="10"/>
        <v>24676884.045402739</v>
      </c>
      <c r="BB80" s="209">
        <f t="shared" ca="1" si="10"/>
        <v>25553973.965721961</v>
      </c>
      <c r="BC80" s="209">
        <f t="shared" ca="1" si="10"/>
        <v>26419947.27914938</v>
      </c>
      <c r="BD80" s="209">
        <f t="shared" ca="1" si="10"/>
        <v>27300548.154922102</v>
      </c>
      <c r="BE80" s="209">
        <f t="shared" ca="1" si="10"/>
        <v>28158393.184845317</v>
      </c>
      <c r="BF80" s="209">
        <f t="shared" ca="1" si="10"/>
        <v>29018755.317760855</v>
      </c>
      <c r="BG80" s="209">
        <f t="shared" ca="1" si="10"/>
        <v>29852046.191834968</v>
      </c>
      <c r="BH80" s="209">
        <f t="shared" ca="1" si="10"/>
        <v>30687199.020626727</v>
      </c>
      <c r="BI80" s="209">
        <f t="shared" ca="1" si="10"/>
        <v>31253472.982566375</v>
      </c>
      <c r="BJ80" s="210">
        <f t="shared" ca="1" si="10"/>
        <v>32319705.98768365</v>
      </c>
      <c r="BK80" s="208">
        <f t="shared" ca="1" si="10"/>
        <v>63426.565119718303</v>
      </c>
      <c r="BL80" s="209">
        <f t="shared" ca="1" si="10"/>
        <v>126225.17647887324</v>
      </c>
      <c r="BM80" s="209">
        <f t="shared" ca="1" si="10"/>
        <v>263455.98040358647</v>
      </c>
      <c r="BN80" s="209">
        <f t="shared" ca="1" si="10"/>
        <v>501539.28757891472</v>
      </c>
      <c r="BO80" s="209">
        <f t="shared" ref="BO80:CN80" ca="1" si="11">BO50+BO56+BO62+BO68+BO74</f>
        <v>794109.02411663509</v>
      </c>
      <c r="BP80" s="209">
        <f t="shared" ca="1" si="11"/>
        <v>1242076.1276877203</v>
      </c>
      <c r="BQ80" s="209">
        <f t="shared" ca="1" si="11"/>
        <v>1677554.5443259587</v>
      </c>
      <c r="BR80" s="209">
        <f t="shared" ca="1" si="11"/>
        <v>2315228.7511834074</v>
      </c>
      <c r="BS80" s="209">
        <f t="shared" ca="1" si="11"/>
        <v>2894849.8542612763</v>
      </c>
      <c r="BT80" s="209">
        <f t="shared" ca="1" si="11"/>
        <v>3449750.2177383327</v>
      </c>
      <c r="BU80" s="209">
        <f t="shared" ca="1" si="11"/>
        <v>4012347.1113430415</v>
      </c>
      <c r="BV80" s="209">
        <f t="shared" ca="1" si="11"/>
        <v>4486619.277758861</v>
      </c>
      <c r="BW80" s="209">
        <f t="shared" ca="1" si="11"/>
        <v>4891185.8443287667</v>
      </c>
      <c r="BX80" s="209">
        <f t="shared" ca="1" si="11"/>
        <v>5255579.9545580754</v>
      </c>
      <c r="BY80" s="209">
        <f t="shared" ca="1" si="11"/>
        <v>5458414.1400364004</v>
      </c>
      <c r="BZ80" s="209">
        <f t="shared" ca="1" si="11"/>
        <v>5768476.4932444971</v>
      </c>
      <c r="CA80" s="209">
        <f t="shared" ca="1" si="11"/>
        <v>6015933.2929795729</v>
      </c>
      <c r="CB80" s="209">
        <f t="shared" ca="1" si="11"/>
        <v>6258074.0355925746</v>
      </c>
      <c r="CC80" s="209">
        <f t="shared" ca="1" si="11"/>
        <v>6439960.6915583825</v>
      </c>
      <c r="CD80" s="209">
        <f t="shared" ca="1" si="11"/>
        <v>6601259.3757860586</v>
      </c>
      <c r="CE80" s="209">
        <f t="shared" ca="1" si="11"/>
        <v>6688357.6625469755</v>
      </c>
      <c r="CF80" s="209">
        <f t="shared" ca="1" si="11"/>
        <v>6693231.4565300308</v>
      </c>
      <c r="CG80" s="209">
        <f t="shared" ca="1" si="11"/>
        <v>6671627.7683239067</v>
      </c>
      <c r="CH80" s="209">
        <f t="shared" ca="1" si="11"/>
        <v>6634694.4113791836</v>
      </c>
      <c r="CI80" s="209">
        <f t="shared" ca="1" si="11"/>
        <v>6562775.797879843</v>
      </c>
      <c r="CJ80" s="209">
        <f t="shared" ca="1" si="11"/>
        <v>6475944.3239579033</v>
      </c>
      <c r="CK80" s="209">
        <f t="shared" ca="1" si="11"/>
        <v>6357190.1615781272</v>
      </c>
      <c r="CL80" s="209">
        <f t="shared" ca="1" si="11"/>
        <v>6225440.3765160283</v>
      </c>
      <c r="CM80" s="209">
        <f t="shared" ca="1" si="11"/>
        <v>6062573.9666615874</v>
      </c>
      <c r="CN80" s="210">
        <f t="shared" ca="1" si="11"/>
        <v>5963801.727209093</v>
      </c>
    </row>
    <row r="81" spans="2:92" s="11" customFormat="1">
      <c r="B81" s="207" t="s">
        <v>48</v>
      </c>
      <c r="C81" s="208">
        <f t="shared" ca="1" si="10"/>
        <v>73089700</v>
      </c>
      <c r="D81" s="209">
        <f t="shared" ca="1" si="10"/>
        <v>146179400</v>
      </c>
      <c r="E81" s="209">
        <f t="shared" ca="1" si="10"/>
        <v>317743895.38676965</v>
      </c>
      <c r="F81" s="209">
        <f t="shared" ca="1" si="10"/>
        <v>653513751.34082556</v>
      </c>
      <c r="G81" s="209">
        <f t="shared" ca="1" si="10"/>
        <v>1079035344.4644229</v>
      </c>
      <c r="H81" s="209">
        <f t="shared" ca="1" si="10"/>
        <v>1751707584.7338147</v>
      </c>
      <c r="I81" s="209">
        <f t="shared" ca="1" si="10"/>
        <v>2387786436.617672</v>
      </c>
      <c r="J81" s="209">
        <f t="shared" ca="1" si="10"/>
        <v>3352724466.8962965</v>
      </c>
      <c r="K81" s="209">
        <f t="shared" ca="1" si="10"/>
        <v>4276790374.0589647</v>
      </c>
      <c r="L81" s="209">
        <f t="shared" ca="1" si="10"/>
        <v>5191101348.9648857</v>
      </c>
      <c r="M81" s="209">
        <f t="shared" ca="1" si="10"/>
        <v>6160162325.5967093</v>
      </c>
      <c r="N81" s="209">
        <f t="shared" ca="1" si="10"/>
        <v>7003763185.5039339</v>
      </c>
      <c r="O81" s="209">
        <f t="shared" ca="1" si="10"/>
        <v>7792200344.437602</v>
      </c>
      <c r="P81" s="209">
        <f t="shared" ca="1" si="10"/>
        <v>8608375568.7632542</v>
      </c>
      <c r="Q81" s="209">
        <f t="shared" ca="1" si="10"/>
        <v>9249595102.1934471</v>
      </c>
      <c r="R81" s="209">
        <f t="shared" ca="1" si="10"/>
        <v>10097540088.737617</v>
      </c>
      <c r="S81" s="209">
        <f t="shared" ca="1" si="10"/>
        <v>10881358193.058462</v>
      </c>
      <c r="T81" s="209">
        <f t="shared" ca="1" si="10"/>
        <v>11700193562.583134</v>
      </c>
      <c r="U81" s="209">
        <f t="shared" ca="1" si="10"/>
        <v>12451906367.987072</v>
      </c>
      <c r="V81" s="209">
        <f t="shared" ca="1" si="10"/>
        <v>13219498499.16465</v>
      </c>
      <c r="W81" s="209">
        <f t="shared" ca="1" si="10"/>
        <v>13873992405.300117</v>
      </c>
      <c r="X81" s="209">
        <f t="shared" ca="1" si="10"/>
        <v>14405971996.37027</v>
      </c>
      <c r="Y81" s="209">
        <f t="shared" ca="1" si="10"/>
        <v>14915996742.911915</v>
      </c>
      <c r="Z81" s="209">
        <f t="shared" ca="1" si="10"/>
        <v>15430132719.864254</v>
      </c>
      <c r="AA81" s="209">
        <f t="shared" ca="1" si="10"/>
        <v>15892586318.588985</v>
      </c>
      <c r="AB81" s="209">
        <f t="shared" ca="1" si="10"/>
        <v>16357890394.826025</v>
      </c>
      <c r="AC81" s="209">
        <f t="shared" ca="1" si="10"/>
        <v>16771005513.025661</v>
      </c>
      <c r="AD81" s="209">
        <f t="shared" ca="1" si="10"/>
        <v>17188359868.877888</v>
      </c>
      <c r="AE81" s="209">
        <f t="shared" ca="1" si="10"/>
        <v>17601373044.489674</v>
      </c>
      <c r="AF81" s="210">
        <f t="shared" ca="1" si="10"/>
        <v>18233923317.276295</v>
      </c>
      <c r="AG81" s="208">
        <f t="shared" ca="1" si="10"/>
        <v>327450</v>
      </c>
      <c r="AH81" s="209">
        <f t="shared" ca="1" si="10"/>
        <v>654900</v>
      </c>
      <c r="AI81" s="209">
        <f t="shared" ca="1" si="10"/>
        <v>1260291.8415149967</v>
      </c>
      <c r="AJ81" s="209">
        <f t="shared" ca="1" si="10"/>
        <v>1950859.6663458766</v>
      </c>
      <c r="AK81" s="209">
        <f t="shared" ca="1" si="10"/>
        <v>2719212.4338112874</v>
      </c>
      <c r="AL81" s="209">
        <f t="shared" ca="1" si="10"/>
        <v>3738190.5503959358</v>
      </c>
      <c r="AM81" s="209">
        <f t="shared" ca="1" si="10"/>
        <v>5005240.4284122866</v>
      </c>
      <c r="AN81" s="209">
        <f t="shared" ca="1" si="10"/>
        <v>6586106.2650704915</v>
      </c>
      <c r="AO81" s="209">
        <f t="shared" ca="1" si="10"/>
        <v>8280798.3734698715</v>
      </c>
      <c r="AP81" s="209">
        <f t="shared" ca="1" si="10"/>
        <v>10024883.695981411</v>
      </c>
      <c r="AQ81" s="209">
        <f t="shared" ca="1" si="10"/>
        <v>11771553.277090957</v>
      </c>
      <c r="AR81" s="209">
        <f t="shared" ca="1" si="10"/>
        <v>13538226.163720936</v>
      </c>
      <c r="AS81" s="209">
        <f t="shared" ca="1" si="10"/>
        <v>14946349.426008467</v>
      </c>
      <c r="AT81" s="209">
        <f t="shared" ca="1" si="10"/>
        <v>16511821.151024293</v>
      </c>
      <c r="AU81" s="209">
        <f t="shared" ca="1" si="10"/>
        <v>17233955.760601021</v>
      </c>
      <c r="AV81" s="209">
        <f t="shared" ca="1" si="10"/>
        <v>18526269.531080317</v>
      </c>
      <c r="AW81" s="209">
        <f t="shared" ca="1" si="10"/>
        <v>19736266.261643294</v>
      </c>
      <c r="AX81" s="209">
        <f t="shared" ca="1" si="10"/>
        <v>21058710.212660976</v>
      </c>
      <c r="AY81" s="209">
        <f t="shared" ca="1" si="10"/>
        <v>22305378.751892097</v>
      </c>
      <c r="AZ81" s="209">
        <f t="shared" ca="1" si="10"/>
        <v>23534437.894366253</v>
      </c>
      <c r="BA81" s="209">
        <f t="shared" ca="1" si="10"/>
        <v>24676884.045402739</v>
      </c>
      <c r="BB81" s="209">
        <f t="shared" ca="1" si="10"/>
        <v>25553973.965721961</v>
      </c>
      <c r="BC81" s="209">
        <f t="shared" ca="1" si="10"/>
        <v>26419947.27914938</v>
      </c>
      <c r="BD81" s="209">
        <f t="shared" ca="1" si="10"/>
        <v>27300548.154922102</v>
      </c>
      <c r="BE81" s="209">
        <f t="shared" ca="1" si="10"/>
        <v>28158393.184845317</v>
      </c>
      <c r="BF81" s="209">
        <f t="shared" ca="1" si="10"/>
        <v>29018755.317760855</v>
      </c>
      <c r="BG81" s="209">
        <f t="shared" ca="1" si="10"/>
        <v>29852046.191834968</v>
      </c>
      <c r="BH81" s="209">
        <f t="shared" ca="1" si="10"/>
        <v>30687199.020626727</v>
      </c>
      <c r="BI81" s="209">
        <f t="shared" ca="1" si="10"/>
        <v>31253472.982566375</v>
      </c>
      <c r="BJ81" s="210">
        <f t="shared" ca="1" si="10"/>
        <v>32319705.98768365</v>
      </c>
      <c r="BK81" s="208">
        <f t="shared" ca="1" si="10"/>
        <v>63426.565119718303</v>
      </c>
      <c r="BL81" s="209">
        <f t="shared" ca="1" si="10"/>
        <v>126225.17647887324</v>
      </c>
      <c r="BM81" s="209">
        <f t="shared" ca="1" si="10"/>
        <v>263455.98040358647</v>
      </c>
      <c r="BN81" s="209">
        <f t="shared" ca="1" si="10"/>
        <v>501539.28757891472</v>
      </c>
      <c r="BO81" s="209">
        <f t="shared" ref="BO81:CN81" ca="1" si="12">BO51+BO57+BO63+BO69+BO75</f>
        <v>794109.02411663509</v>
      </c>
      <c r="BP81" s="209">
        <f t="shared" ca="1" si="12"/>
        <v>1242076.1276877203</v>
      </c>
      <c r="BQ81" s="209">
        <f t="shared" ca="1" si="12"/>
        <v>1677554.5443259587</v>
      </c>
      <c r="BR81" s="209">
        <f t="shared" ca="1" si="12"/>
        <v>2315228.7511834074</v>
      </c>
      <c r="BS81" s="209">
        <f t="shared" ca="1" si="12"/>
        <v>2894849.8542612763</v>
      </c>
      <c r="BT81" s="209">
        <f t="shared" ca="1" si="12"/>
        <v>3449750.2177383327</v>
      </c>
      <c r="BU81" s="209">
        <f t="shared" ca="1" si="12"/>
        <v>4012347.1113430415</v>
      </c>
      <c r="BV81" s="209">
        <f t="shared" ca="1" si="12"/>
        <v>4486619.277758861</v>
      </c>
      <c r="BW81" s="209">
        <f t="shared" ca="1" si="12"/>
        <v>4891185.8443287667</v>
      </c>
      <c r="BX81" s="209">
        <f t="shared" ca="1" si="12"/>
        <v>5255579.9545580754</v>
      </c>
      <c r="BY81" s="209">
        <f t="shared" ca="1" si="12"/>
        <v>5458414.1400364004</v>
      </c>
      <c r="BZ81" s="209">
        <f t="shared" ca="1" si="12"/>
        <v>5768476.4932444971</v>
      </c>
      <c r="CA81" s="209">
        <f t="shared" ca="1" si="12"/>
        <v>6015933.2929795729</v>
      </c>
      <c r="CB81" s="209">
        <f t="shared" ca="1" si="12"/>
        <v>6258074.0355925746</v>
      </c>
      <c r="CC81" s="209">
        <f t="shared" ca="1" si="12"/>
        <v>6439960.6915583825</v>
      </c>
      <c r="CD81" s="209">
        <f t="shared" ca="1" si="12"/>
        <v>6601259.3757860586</v>
      </c>
      <c r="CE81" s="209">
        <f t="shared" ca="1" si="12"/>
        <v>6688357.6625469755</v>
      </c>
      <c r="CF81" s="209">
        <f t="shared" ca="1" si="12"/>
        <v>6693231.4565300308</v>
      </c>
      <c r="CG81" s="209">
        <f t="shared" ca="1" si="12"/>
        <v>6671627.7683239067</v>
      </c>
      <c r="CH81" s="209">
        <f t="shared" ca="1" si="12"/>
        <v>6634694.4113791836</v>
      </c>
      <c r="CI81" s="209">
        <f t="shared" ca="1" si="12"/>
        <v>6562775.797879843</v>
      </c>
      <c r="CJ81" s="209">
        <f t="shared" ca="1" si="12"/>
        <v>6475944.3239579033</v>
      </c>
      <c r="CK81" s="209">
        <f t="shared" ca="1" si="12"/>
        <v>6357190.1615781272</v>
      </c>
      <c r="CL81" s="209">
        <f t="shared" ca="1" si="12"/>
        <v>6225440.3765160283</v>
      </c>
      <c r="CM81" s="209">
        <f t="shared" ca="1" si="12"/>
        <v>6062573.9666615874</v>
      </c>
      <c r="CN81" s="210">
        <f t="shared" ca="1" si="12"/>
        <v>5963801.727209093</v>
      </c>
    </row>
    <row r="82" spans="2:92" s="11" customFormat="1" ht="17.100000000000001" thickBot="1">
      <c r="B82" s="207" t="s">
        <v>49</v>
      </c>
      <c r="C82" s="113">
        <f t="shared" ca="1" si="10"/>
        <v>29235880</v>
      </c>
      <c r="D82" s="114">
        <f t="shared" ca="1" si="10"/>
        <v>58471760</v>
      </c>
      <c r="E82" s="114">
        <f t="shared" ca="1" si="10"/>
        <v>146909675.97126615</v>
      </c>
      <c r="F82" s="114">
        <f t="shared" ca="1" si="10"/>
        <v>327302593.86021256</v>
      </c>
      <c r="G82" s="114">
        <f t="shared" ca="1" si="10"/>
        <v>531326363.15898478</v>
      </c>
      <c r="H82" s="114">
        <f t="shared" ca="1" si="10"/>
        <v>810142918.30573702</v>
      </c>
      <c r="I82" s="114">
        <f t="shared" ca="1" si="10"/>
        <v>1065834338.9210343</v>
      </c>
      <c r="J82" s="114">
        <f t="shared" ca="1" si="10"/>
        <v>1420774947.1134758</v>
      </c>
      <c r="K82" s="114">
        <f t="shared" ca="1" si="10"/>
        <v>1730537747.7965875</v>
      </c>
      <c r="L82" s="114">
        <f t="shared" ca="1" si="10"/>
        <v>2067380646.5144553</v>
      </c>
      <c r="M82" s="114">
        <f t="shared" ca="1" si="10"/>
        <v>2419455474.2749295</v>
      </c>
      <c r="N82" s="114">
        <f t="shared" ca="1" si="10"/>
        <v>2747094981.3605957</v>
      </c>
      <c r="O82" s="114">
        <f t="shared" ca="1" si="10"/>
        <v>3014186592.5452847</v>
      </c>
      <c r="P82" s="114">
        <f t="shared" ca="1" si="10"/>
        <v>3298487376.9263482</v>
      </c>
      <c r="Q82" s="114">
        <f t="shared" ca="1" si="10"/>
        <v>3522032091.3329268</v>
      </c>
      <c r="R82" s="114">
        <f t="shared" ca="1" si="10"/>
        <v>3836592533.4197397</v>
      </c>
      <c r="S82" s="114">
        <f t="shared" ca="1" si="10"/>
        <v>4134298113.8810396</v>
      </c>
      <c r="T82" s="114">
        <f t="shared" ca="1" si="10"/>
        <v>4453819654.5794935</v>
      </c>
      <c r="U82" s="114">
        <f t="shared" ca="1" si="10"/>
        <v>4735801288.9699554</v>
      </c>
      <c r="V82" s="114">
        <f t="shared" ca="1" si="10"/>
        <v>5029631694.3843861</v>
      </c>
      <c r="W82" s="114">
        <f t="shared" ca="1" si="10"/>
        <v>5285347627.9231482</v>
      </c>
      <c r="X82" s="114">
        <f t="shared" ca="1" si="10"/>
        <v>5512006107.9803886</v>
      </c>
      <c r="Y82" s="114">
        <f t="shared" ca="1" si="10"/>
        <v>5734777704.3294296</v>
      </c>
      <c r="Z82" s="114">
        <f t="shared" ca="1" si="10"/>
        <v>5968257179.5421009</v>
      </c>
      <c r="AA82" s="114">
        <f t="shared" ca="1" si="10"/>
        <v>6175216500.3753433</v>
      </c>
      <c r="AB82" s="114">
        <f t="shared" ca="1" si="10"/>
        <v>6384392735.0413685</v>
      </c>
      <c r="AC82" s="114">
        <f t="shared" ca="1" si="10"/>
        <v>6564343153.2064466</v>
      </c>
      <c r="AD82" s="114">
        <f t="shared" ca="1" si="10"/>
        <v>6746667544.4569769</v>
      </c>
      <c r="AE82" s="114">
        <f t="shared" ca="1" si="10"/>
        <v>6929247087.5931473</v>
      </c>
      <c r="AF82" s="211">
        <f t="shared" ca="1" si="10"/>
        <v>7168078160.9076872</v>
      </c>
      <c r="AG82" s="113">
        <f t="shared" ca="1" si="10"/>
        <v>130980</v>
      </c>
      <c r="AH82" s="114">
        <f t="shared" ca="1" si="10"/>
        <v>261960</v>
      </c>
      <c r="AI82" s="114">
        <f t="shared" ca="1" si="10"/>
        <v>566571.71809467394</v>
      </c>
      <c r="AJ82" s="114">
        <f t="shared" ca="1" si="10"/>
        <v>918881.98684624245</v>
      </c>
      <c r="AK82" s="114">
        <f t="shared" ca="1" si="10"/>
        <v>1291257.2767098618</v>
      </c>
      <c r="AL82" s="114">
        <f t="shared" ca="1" si="10"/>
        <v>1733034.8725979109</v>
      </c>
      <c r="AM82" s="114">
        <f t="shared" ca="1" si="10"/>
        <v>2229580.4225507071</v>
      </c>
      <c r="AN82" s="114">
        <f t="shared" ca="1" si="10"/>
        <v>2805162.1483397181</v>
      </c>
      <c r="AO82" s="114">
        <f t="shared" ca="1" si="10"/>
        <v>3402071.3452194585</v>
      </c>
      <c r="AP82" s="114">
        <f t="shared" ca="1" si="10"/>
        <v>4026640.742002008</v>
      </c>
      <c r="AQ82" s="114">
        <f t="shared" ca="1" si="10"/>
        <v>4652657.3235994419</v>
      </c>
      <c r="AR82" s="114">
        <f t="shared" ca="1" si="10"/>
        <v>5289875.756288318</v>
      </c>
      <c r="AS82" s="114">
        <f t="shared" ca="1" si="10"/>
        <v>5704553.3724040594</v>
      </c>
      <c r="AT82" s="114">
        <f t="shared" ca="1" si="10"/>
        <v>6218222.6411183281</v>
      </c>
      <c r="AU82" s="114">
        <f t="shared" ca="1" si="10"/>
        <v>6401075.7917051939</v>
      </c>
      <c r="AV82" s="114">
        <f t="shared" ca="1" si="10"/>
        <v>6830243.1819636859</v>
      </c>
      <c r="AW82" s="114">
        <f t="shared" ca="1" si="10"/>
        <v>7178934.3150489284</v>
      </c>
      <c r="AX82" s="114">
        <f t="shared" ca="1" si="10"/>
        <v>7612070.8902455736</v>
      </c>
      <c r="AY82" s="114">
        <f t="shared" ca="1" si="10"/>
        <v>8019177.0378251364</v>
      </c>
      <c r="AZ82" s="114">
        <f t="shared" ca="1" si="10"/>
        <v>8422746.3761848249</v>
      </c>
      <c r="BA82" s="114">
        <f t="shared" ca="1" si="10"/>
        <v>8799558.3428893257</v>
      </c>
      <c r="BB82" s="114">
        <f t="shared" ca="1" si="10"/>
        <v>9110846.2200774457</v>
      </c>
      <c r="BC82" s="114">
        <f t="shared" ca="1" si="10"/>
        <v>9420185.8394029848</v>
      </c>
      <c r="BD82" s="114">
        <f t="shared" ca="1" si="10"/>
        <v>9738203.5592520386</v>
      </c>
      <c r="BE82" s="114">
        <f t="shared" ca="1" si="10"/>
        <v>10043478.005425366</v>
      </c>
      <c r="BF82" s="114">
        <f t="shared" ca="1" si="10"/>
        <v>10350162.029274395</v>
      </c>
      <c r="BG82" s="114">
        <f t="shared" ca="1" si="10"/>
        <v>10641686.148172224</v>
      </c>
      <c r="BH82" s="114">
        <f t="shared" ca="1" si="10"/>
        <v>10934357.433757052</v>
      </c>
      <c r="BI82" s="114">
        <f t="shared" ca="1" si="10"/>
        <v>11160504.314196588</v>
      </c>
      <c r="BJ82" s="211">
        <f t="shared" ca="1" si="10"/>
        <v>11512350.173229625</v>
      </c>
      <c r="BK82" s="113">
        <f t="shared" ca="1" si="10"/>
        <v>25370.626047887323</v>
      </c>
      <c r="BL82" s="114">
        <f t="shared" ca="1" si="10"/>
        <v>50490.070591549294</v>
      </c>
      <c r="BM82" s="114">
        <f t="shared" ca="1" si="10"/>
        <v>120866.07526631065</v>
      </c>
      <c r="BN82" s="114">
        <f t="shared" ca="1" si="10"/>
        <v>247785.10574566497</v>
      </c>
      <c r="BO82" s="114">
        <f t="shared" ref="BO82:CN82" ca="1" si="13">BO52+BO58+BO64+BO70+BO76</f>
        <v>388235.3406114449</v>
      </c>
      <c r="BP82" s="114">
        <f t="shared" ca="1" si="13"/>
        <v>574688.571755738</v>
      </c>
      <c r="BQ82" s="114">
        <f t="shared" ca="1" si="13"/>
        <v>748539.31253715418</v>
      </c>
      <c r="BR82" s="114">
        <f t="shared" ca="1" si="13"/>
        <v>981948.07143178547</v>
      </c>
      <c r="BS82" s="114">
        <f t="shared" ca="1" si="13"/>
        <v>1174361.9978619332</v>
      </c>
      <c r="BT82" s="114">
        <f t="shared" ca="1" si="13"/>
        <v>1375879.059164851</v>
      </c>
      <c r="BU82" s="114">
        <f t="shared" ca="1" si="13"/>
        <v>1577595.950733722</v>
      </c>
      <c r="BV82" s="114">
        <f t="shared" ca="1" si="13"/>
        <v>1758608.3716284961</v>
      </c>
      <c r="BW82" s="114">
        <f t="shared" ca="1" si="13"/>
        <v>1887508.3340765871</v>
      </c>
      <c r="BX82" s="114">
        <f t="shared" ca="1" si="13"/>
        <v>2007434.8047259033</v>
      </c>
      <c r="BY82" s="114">
        <f t="shared" ca="1" si="13"/>
        <v>2069006.8245180321</v>
      </c>
      <c r="BZ82" s="114">
        <f t="shared" ca="1" si="13"/>
        <v>2179532.0155934137</v>
      </c>
      <c r="CA82" s="114">
        <f t="shared" ca="1" si="13"/>
        <v>2267009.0119698909</v>
      </c>
      <c r="CB82" s="114">
        <f t="shared" ca="1" si="13"/>
        <v>2358566.7029198525</v>
      </c>
      <c r="CC82" s="114">
        <f t="shared" ca="1" si="13"/>
        <v>2422139.6277133375</v>
      </c>
      <c r="CD82" s="114">
        <f t="shared" ca="1" si="13"/>
        <v>2480497.7805339368</v>
      </c>
      <c r="CE82" s="114">
        <f t="shared" ca="1" si="13"/>
        <v>2512784.4494457473</v>
      </c>
      <c r="CF82" s="114">
        <f t="shared" ca="1" si="13"/>
        <v>2521964.7360781566</v>
      </c>
      <c r="CG82" s="114">
        <f t="shared" ca="1" si="13"/>
        <v>2521905.8854872999</v>
      </c>
      <c r="CH82" s="114">
        <f t="shared" ca="1" si="13"/>
        <v>2518194.7873963257</v>
      </c>
      <c r="CI82" s="114">
        <f t="shared" ca="1" si="13"/>
        <v>2497511.8344193902</v>
      </c>
      <c r="CJ82" s="114">
        <f t="shared" ca="1" si="13"/>
        <v>2470446.5255401274</v>
      </c>
      <c r="CK82" s="114">
        <f t="shared" ca="1" si="13"/>
        <v>2427270.7291130004</v>
      </c>
      <c r="CL82" s="114">
        <f t="shared" ca="1" si="13"/>
        <v>2378589.7135869358</v>
      </c>
      <c r="CM82" s="114">
        <f t="shared" ca="1" si="13"/>
        <v>2319812.6045789625</v>
      </c>
      <c r="CN82" s="211">
        <f t="shared" ca="1" si="13"/>
        <v>2274679.8038944365</v>
      </c>
    </row>
    <row r="83" spans="2:92">
      <c r="B83" s="96"/>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row>
    <row r="84" spans="2:92">
      <c r="B84" s="96"/>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row>
    <row r="85" spans="2:92">
      <c r="B85" s="108" t="s">
        <v>79</v>
      </c>
    </row>
    <row r="87" spans="2:92" ht="21" thickBot="1">
      <c r="B87" s="122" t="s">
        <v>38</v>
      </c>
    </row>
    <row r="88" spans="2:92" ht="17.100000000000001" thickTop="1">
      <c r="B88" s="123" t="s">
        <v>39</v>
      </c>
      <c r="C88" s="311" t="s">
        <v>80</v>
      </c>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312"/>
      <c r="AE88" s="312"/>
      <c r="AF88" s="313"/>
      <c r="AG88" s="312" t="s">
        <v>81</v>
      </c>
      <c r="AH88" s="312"/>
      <c r="AI88" s="312"/>
      <c r="AJ88" s="312"/>
      <c r="AK88" s="312"/>
      <c r="AL88" s="312"/>
      <c r="AM88" s="312"/>
      <c r="AN88" s="312"/>
      <c r="AO88" s="312"/>
      <c r="AP88" s="312"/>
      <c r="AQ88" s="312"/>
      <c r="AR88" s="312"/>
      <c r="AS88" s="312"/>
      <c r="AT88" s="312"/>
      <c r="AU88" s="312"/>
      <c r="AV88" s="312"/>
      <c r="AW88" s="312"/>
      <c r="AX88" s="312"/>
      <c r="AY88" s="312"/>
      <c r="AZ88" s="312"/>
      <c r="BA88" s="312"/>
      <c r="BB88" s="312"/>
      <c r="BC88" s="312"/>
      <c r="BD88" s="312"/>
      <c r="BE88" s="312"/>
      <c r="BF88" s="312"/>
      <c r="BG88" s="312"/>
      <c r="BH88" s="312"/>
      <c r="BI88" s="312"/>
      <c r="BJ88" s="312"/>
      <c r="BK88" s="311" t="s">
        <v>82</v>
      </c>
      <c r="BL88" s="312"/>
      <c r="BM88" s="312"/>
      <c r="BN88" s="312"/>
      <c r="BO88" s="312"/>
      <c r="BP88" s="312"/>
      <c r="BQ88" s="312"/>
      <c r="BR88" s="312"/>
      <c r="BS88" s="312"/>
      <c r="BT88" s="312"/>
      <c r="BU88" s="312"/>
      <c r="BV88" s="312"/>
      <c r="BW88" s="312"/>
      <c r="BX88" s="312"/>
      <c r="BY88" s="312"/>
      <c r="BZ88" s="312"/>
      <c r="CA88" s="312"/>
      <c r="CB88" s="312"/>
      <c r="CC88" s="312"/>
      <c r="CD88" s="312"/>
      <c r="CE88" s="312"/>
      <c r="CF88" s="312"/>
      <c r="CG88" s="312"/>
      <c r="CH88" s="312"/>
      <c r="CI88" s="312"/>
      <c r="CJ88" s="312"/>
      <c r="CK88" s="312"/>
      <c r="CL88" s="312"/>
      <c r="CM88" s="312"/>
      <c r="CN88" s="313"/>
    </row>
    <row r="89" spans="2:92">
      <c r="B89" s="96" t="s">
        <v>40</v>
      </c>
      <c r="C89" s="52"/>
      <c r="AF89" s="53"/>
      <c r="BK89" s="52"/>
      <c r="CN89" s="53"/>
    </row>
    <row r="90" spans="2:92">
      <c r="B90" s="124" t="s">
        <v>44</v>
      </c>
      <c r="C90" s="125">
        <v>2021</v>
      </c>
      <c r="D90" s="13">
        <v>2022</v>
      </c>
      <c r="E90" s="13">
        <v>2023</v>
      </c>
      <c r="F90" s="13">
        <v>2024</v>
      </c>
      <c r="G90" s="13">
        <v>2025</v>
      </c>
      <c r="H90" s="13">
        <v>2026</v>
      </c>
      <c r="I90" s="13">
        <v>2027</v>
      </c>
      <c r="J90" s="13">
        <v>2028</v>
      </c>
      <c r="K90" s="13">
        <v>2029</v>
      </c>
      <c r="L90" s="13">
        <v>2030</v>
      </c>
      <c r="M90" s="13">
        <v>2031</v>
      </c>
      <c r="N90" s="13">
        <v>2032</v>
      </c>
      <c r="O90" s="13">
        <v>2033</v>
      </c>
      <c r="P90" s="13">
        <v>2034</v>
      </c>
      <c r="Q90" s="13">
        <v>2035</v>
      </c>
      <c r="R90" s="13">
        <v>2036</v>
      </c>
      <c r="S90" s="13">
        <v>2037</v>
      </c>
      <c r="T90" s="13">
        <v>2038</v>
      </c>
      <c r="U90" s="13">
        <v>2039</v>
      </c>
      <c r="V90" s="13">
        <v>2040</v>
      </c>
      <c r="W90" s="13">
        <v>2041</v>
      </c>
      <c r="X90" s="13">
        <v>2042</v>
      </c>
      <c r="Y90" s="13">
        <v>2043</v>
      </c>
      <c r="Z90" s="13">
        <v>2044</v>
      </c>
      <c r="AA90" s="13">
        <v>2045</v>
      </c>
      <c r="AB90" s="13">
        <v>2046</v>
      </c>
      <c r="AC90" s="13">
        <v>2047</v>
      </c>
      <c r="AD90" s="13">
        <v>2048</v>
      </c>
      <c r="AE90" s="13">
        <v>2049</v>
      </c>
      <c r="AF90" s="126">
        <v>2050</v>
      </c>
      <c r="AG90" s="13">
        <v>2021</v>
      </c>
      <c r="AH90" s="13">
        <v>2022</v>
      </c>
      <c r="AI90" s="13">
        <v>2023</v>
      </c>
      <c r="AJ90" s="13">
        <v>2024</v>
      </c>
      <c r="AK90" s="13">
        <v>2025</v>
      </c>
      <c r="AL90" s="13">
        <v>2026</v>
      </c>
      <c r="AM90" s="13">
        <v>2027</v>
      </c>
      <c r="AN90" s="13">
        <v>2028</v>
      </c>
      <c r="AO90" s="13">
        <v>2029</v>
      </c>
      <c r="AP90" s="13">
        <v>2030</v>
      </c>
      <c r="AQ90" s="13">
        <v>2031</v>
      </c>
      <c r="AR90" s="13">
        <v>2032</v>
      </c>
      <c r="AS90" s="13">
        <v>2033</v>
      </c>
      <c r="AT90" s="13">
        <v>2034</v>
      </c>
      <c r="AU90" s="13">
        <v>2035</v>
      </c>
      <c r="AV90" s="13">
        <v>2036</v>
      </c>
      <c r="AW90" s="13">
        <v>2037</v>
      </c>
      <c r="AX90" s="13">
        <v>2038</v>
      </c>
      <c r="AY90" s="13">
        <v>2039</v>
      </c>
      <c r="AZ90" s="13">
        <v>2040</v>
      </c>
      <c r="BA90" s="13">
        <v>2041</v>
      </c>
      <c r="BB90" s="13">
        <v>2042</v>
      </c>
      <c r="BC90" s="13">
        <v>2043</v>
      </c>
      <c r="BD90" s="13">
        <v>2044</v>
      </c>
      <c r="BE90" s="13">
        <v>2045</v>
      </c>
      <c r="BF90" s="13">
        <v>2046</v>
      </c>
      <c r="BG90" s="13">
        <v>2047</v>
      </c>
      <c r="BH90" s="13">
        <v>2048</v>
      </c>
      <c r="BI90" s="13">
        <v>2049</v>
      </c>
      <c r="BJ90" s="13">
        <v>2050</v>
      </c>
      <c r="BK90" s="125">
        <v>2021</v>
      </c>
      <c r="BL90" s="13">
        <v>2022</v>
      </c>
      <c r="BM90" s="13">
        <v>2023</v>
      </c>
      <c r="BN90" s="13">
        <v>2024</v>
      </c>
      <c r="BO90" s="13">
        <v>2025</v>
      </c>
      <c r="BP90" s="13">
        <v>2026</v>
      </c>
      <c r="BQ90" s="13">
        <v>2027</v>
      </c>
      <c r="BR90" s="13">
        <v>2028</v>
      </c>
      <c r="BS90" s="13">
        <v>2029</v>
      </c>
      <c r="BT90" s="13">
        <v>2030</v>
      </c>
      <c r="BU90" s="13">
        <v>2031</v>
      </c>
      <c r="BV90" s="13">
        <v>2032</v>
      </c>
      <c r="BW90" s="13">
        <v>2033</v>
      </c>
      <c r="BX90" s="13">
        <v>2034</v>
      </c>
      <c r="BY90" s="13">
        <v>2035</v>
      </c>
      <c r="BZ90" s="13">
        <v>2036</v>
      </c>
      <c r="CA90" s="13">
        <v>2037</v>
      </c>
      <c r="CB90" s="13">
        <v>2038</v>
      </c>
      <c r="CC90" s="13">
        <v>2039</v>
      </c>
      <c r="CD90" s="13">
        <v>2040</v>
      </c>
      <c r="CE90" s="13">
        <v>2041</v>
      </c>
      <c r="CF90" s="13">
        <v>2042</v>
      </c>
      <c r="CG90" s="13">
        <v>2043</v>
      </c>
      <c r="CH90" s="13">
        <v>2044</v>
      </c>
      <c r="CI90" s="13">
        <v>2045</v>
      </c>
      <c r="CJ90" s="13">
        <v>2046</v>
      </c>
      <c r="CK90" s="13">
        <v>2047</v>
      </c>
      <c r="CL90" s="13">
        <v>2048</v>
      </c>
      <c r="CM90" s="13">
        <v>2049</v>
      </c>
      <c r="CN90" s="126">
        <v>2050</v>
      </c>
    </row>
    <row r="91" spans="2:92">
      <c r="B91" s="123" t="s">
        <v>74</v>
      </c>
      <c r="C91" s="109"/>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2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09"/>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20"/>
    </row>
    <row r="92" spans="2:92">
      <c r="B92" s="96" t="s">
        <v>46</v>
      </c>
      <c r="C92" s="109">
        <f>Comm_Codes!F14</f>
        <v>0</v>
      </c>
      <c r="D92" s="110">
        <f>Comm_Codes!G14</f>
        <v>0</v>
      </c>
      <c r="E92" s="110">
        <f>Comm_Codes!H14</f>
        <v>0</v>
      </c>
      <c r="F92" s="110">
        <f ca="1">Comm_Codes!I14</f>
        <v>204547429.42850801</v>
      </c>
      <c r="G92" s="110">
        <f ca="1">Comm_Codes!J14</f>
        <v>208638378.01707834</v>
      </c>
      <c r="H92" s="110">
        <f ca="1">Comm_Codes!K14</f>
        <v>212811145.57741988</v>
      </c>
      <c r="I92" s="110">
        <f ca="1">Comm_Codes!L14</f>
        <v>155048120.34926307</v>
      </c>
      <c r="J92" s="110">
        <f ca="1">Comm_Codes!M14</f>
        <v>158149082.7562483</v>
      </c>
      <c r="K92" s="110">
        <f ca="1">Comm_Codes!N14</f>
        <v>161312064.41137326</v>
      </c>
      <c r="L92" s="110">
        <f ca="1">Comm_Codes!O14</f>
        <v>279715119.68932128</v>
      </c>
      <c r="M92" s="110">
        <f ca="1">Comm_Codes!P14</f>
        <v>285309422.08310771</v>
      </c>
      <c r="N92" s="110">
        <f ca="1">Comm_Codes!Q14</f>
        <v>291015610.52476984</v>
      </c>
      <c r="O92" s="110">
        <f ca="1">Comm_Codes!R14</f>
        <v>174609366.31486186</v>
      </c>
      <c r="P92" s="110">
        <f ca="1">Comm_Codes!S14</f>
        <v>178101553.64115912</v>
      </c>
      <c r="Q92" s="110">
        <f ca="1">Comm_Codes!T14</f>
        <v>181663584.71398231</v>
      </c>
      <c r="R92" s="110">
        <f ca="1">Comm_Codes!U14</f>
        <v>324269498.71445841</v>
      </c>
      <c r="S92" s="110">
        <f ca="1">Comm_Codes!V14</f>
        <v>330754888.68874764</v>
      </c>
      <c r="T92" s="110">
        <f ca="1">Comm_Codes!W14</f>
        <v>337369986.46252257</v>
      </c>
      <c r="U92" s="110">
        <f ca="1">Comm_Codes!X14</f>
        <v>281193064.14527732</v>
      </c>
      <c r="V92" s="110">
        <f ca="1">Comm_Codes!Y14</f>
        <v>286816925.4281829</v>
      </c>
      <c r="W92" s="110">
        <f ca="1">Comm_Codes!Z14</f>
        <v>292553263.9367466</v>
      </c>
      <c r="X92" s="110">
        <f ca="1">Comm_Codes!AA14</f>
        <v>298404329.21548152</v>
      </c>
      <c r="Y92" s="110">
        <f ca="1">Comm_Codes!AB14</f>
        <v>304372415.79979116</v>
      </c>
      <c r="Z92" s="110">
        <f ca="1">Comm_Codes!AC14</f>
        <v>310459864.11578703</v>
      </c>
      <c r="AA92" s="110">
        <f ca="1">Comm_Codes!AD14</f>
        <v>254663930.49497762</v>
      </c>
      <c r="AB92" s="110">
        <f ca="1">Comm_Codes!AE14</f>
        <v>259757209.10487717</v>
      </c>
      <c r="AC92" s="110">
        <f ca="1">Comm_Codes!AF14</f>
        <v>264952353.28697479</v>
      </c>
      <c r="AD92" s="110">
        <f ca="1">Comm_Codes!AG14</f>
        <v>270251400.35271424</v>
      </c>
      <c r="AE92" s="110">
        <f ca="1">Comm_Codes!AH14</f>
        <v>275656428.35976857</v>
      </c>
      <c r="AF92" s="120">
        <f ca="1">Comm_Codes!AI14</f>
        <v>281169556.92696393</v>
      </c>
      <c r="AG92" s="110">
        <f>Comm_Codes!AJ12</f>
        <v>0</v>
      </c>
      <c r="AH92" s="110">
        <f>Comm_Codes!AK12</f>
        <v>0</v>
      </c>
      <c r="AI92" s="110">
        <f>Comm_Codes!AL12</f>
        <v>0</v>
      </c>
      <c r="AJ92" s="110">
        <f>Comm_Codes!AM12</f>
        <v>106102.06862991047</v>
      </c>
      <c r="AK92" s="110">
        <f>Comm_Codes!AN12</f>
        <v>108224.11000250865</v>
      </c>
      <c r="AL92" s="110">
        <f>Comm_Codes!AO12</f>
        <v>110388.59220255888</v>
      </c>
      <c r="AM92" s="110">
        <f>Comm_Codes!AP12</f>
        <v>80425.974319007102</v>
      </c>
      <c r="AN92" s="110">
        <f>Comm_Codes!AQ12</f>
        <v>82034.493805387261</v>
      </c>
      <c r="AO92" s="110">
        <f>Comm_Codes!AR12</f>
        <v>83675.183681495066</v>
      </c>
      <c r="AP92" s="110">
        <f>Comm_Codes!AS12</f>
        <v>145092.76850371232</v>
      </c>
      <c r="AQ92" s="110">
        <f>Comm_Codes!AT12</f>
        <v>147994.62387378671</v>
      </c>
      <c r="AR92" s="110">
        <f>Comm_Codes!AU12</f>
        <v>150954.51635126246</v>
      </c>
      <c r="AS92" s="110">
        <f>Comm_Codes!AV12</f>
        <v>90572.709810757398</v>
      </c>
      <c r="AT92" s="110">
        <f>Comm_Codes!AW12</f>
        <v>92384.16400697254</v>
      </c>
      <c r="AU92" s="110">
        <f>Comm_Codes!AX12</f>
        <v>94231.847287112003</v>
      </c>
      <c r="AV92" s="110">
        <f>Comm_Codes!AY12</f>
        <v>168203.84740749502</v>
      </c>
      <c r="AW92" s="110">
        <f>Comm_Codes!AZ12</f>
        <v>171567.9243556447</v>
      </c>
      <c r="AX92" s="110">
        <f>Comm_Codes!BA12</f>
        <v>174999.2828427577</v>
      </c>
      <c r="AY92" s="110">
        <f>Comm_Codes!BB12</f>
        <v>145859.40225968373</v>
      </c>
      <c r="AZ92" s="110">
        <f>Comm_Codes!BC12</f>
        <v>148776.59030487729</v>
      </c>
      <c r="BA92" s="110">
        <f>Comm_Codes!BD12</f>
        <v>151752.1221109748</v>
      </c>
      <c r="BB92" s="110">
        <f>Comm_Codes!BE12</f>
        <v>154787.16455319428</v>
      </c>
      <c r="BC92" s="110">
        <f>Comm_Codes!BF12</f>
        <v>157882.9078442583</v>
      </c>
      <c r="BD92" s="110">
        <f>Comm_Codes!BG12</f>
        <v>161040.56600114345</v>
      </c>
      <c r="BE92" s="110">
        <f>Comm_Codes!BH12</f>
        <v>132098.31043310583</v>
      </c>
      <c r="BF92" s="110">
        <f>Comm_Codes!BI12</f>
        <v>134740.27664176788</v>
      </c>
      <c r="BG92" s="110">
        <f>Comm_Codes!BJ12</f>
        <v>137435.0821746031</v>
      </c>
      <c r="BH92" s="110">
        <f>Comm_Codes!BK12</f>
        <v>140183.78381809519</v>
      </c>
      <c r="BI92" s="110">
        <f>Comm_Codes!BL12</f>
        <v>142987.45949445711</v>
      </c>
      <c r="BJ92" s="110">
        <f>Comm_Codes!BM12</f>
        <v>145847.20868434632</v>
      </c>
      <c r="BK92" s="109">
        <f>Comm_Codes!BN14</f>
        <v>0</v>
      </c>
      <c r="BL92" s="110">
        <f>Comm_Codes!BO14</f>
        <v>0</v>
      </c>
      <c r="BM92" s="110">
        <f>Comm_Codes!BP14</f>
        <v>0</v>
      </c>
      <c r="BN92" s="110">
        <f ca="1">Comm_Codes!BQ14</f>
        <v>124830.07533483311</v>
      </c>
      <c r="BO92" s="110">
        <f ca="1">Comm_Codes!BR14</f>
        <v>126430.41338666774</v>
      </c>
      <c r="BP92" s="110">
        <f ca="1">Comm_Codes!BS14</f>
        <v>126399.29322731495</v>
      </c>
      <c r="BQ92" s="110">
        <f ca="1">Comm_Codes!BT14</f>
        <v>90225.968640166699</v>
      </c>
      <c r="BR92" s="110">
        <f ca="1">Comm_Codes!BU14</f>
        <v>90128.244116155416</v>
      </c>
      <c r="BS92" s="110">
        <f ca="1">Comm_Codes!BV14</f>
        <v>89990.520223727624</v>
      </c>
      <c r="BT92" s="110">
        <f ca="1">Comm_Codes!BW14</f>
        <v>152679.10133252572</v>
      </c>
      <c r="BU92" s="110">
        <f ca="1">Comm_Codes!BX14</f>
        <v>150830.18343042425</v>
      </c>
      <c r="BV92" s="110">
        <f ca="1">Comm_Codes!BY14</f>
        <v>148846.2371717057</v>
      </c>
      <c r="BW92" s="110">
        <f ca="1">Comm_Codes!BZ14</f>
        <v>86307.41234662717</v>
      </c>
      <c r="BX92" s="110">
        <f ca="1">Comm_Codes!CA14</f>
        <v>84973.224038035565</v>
      </c>
      <c r="BY92" s="110">
        <f ca="1">Comm_Codes!CB14</f>
        <v>83551.145232161667</v>
      </c>
      <c r="BZ92" s="110">
        <f ca="1">Comm_Codes!CC14</f>
        <v>143566.83947276577</v>
      </c>
      <c r="CA92" s="110">
        <f ca="1">Comm_Codes!CD14</f>
        <v>140754.78240024543</v>
      </c>
      <c r="CB92" s="110">
        <f ca="1">Comm_Codes!CE14</f>
        <v>137772.81630903514</v>
      </c>
      <c r="CC92" s="110">
        <f ca="1">Comm_Codes!CF14</f>
        <v>109999.90606602249</v>
      </c>
      <c r="CD92" s="110">
        <f ca="1">Comm_Codes!CG14</f>
        <v>107271.50067998543</v>
      </c>
      <c r="CE92" s="110">
        <f ca="1">Comm_Codes!CH14</f>
        <v>104389.9591160805</v>
      </c>
      <c r="CF92" s="110">
        <f ca="1">Comm_Codes!CI14</f>
        <v>101350.24728934733</v>
      </c>
      <c r="CG92" s="110">
        <f ca="1">Comm_Codes!CJ14</f>
        <v>98147.19100589845</v>
      </c>
      <c r="CH92" s="110">
        <f ca="1">Comm_Codes!CK14</f>
        <v>94775.472372195843</v>
      </c>
      <c r="CI92" s="110">
        <f ca="1">Comm_Codes!CL14</f>
        <v>73366.48254143646</v>
      </c>
      <c r="CJ92" s="110">
        <f ca="1">Comm_Codes!CM14</f>
        <v>70370.378458350402</v>
      </c>
      <c r="CK92" s="110">
        <f ca="1">Comm_Codes!CN14</f>
        <v>67225.083618924342</v>
      </c>
      <c r="CL92" s="110">
        <f ca="1">Comm_Codes!CO14</f>
        <v>63925.828834537861</v>
      </c>
      <c r="CM92" s="110">
        <f ca="1">Comm_Codes!CP14</f>
        <v>60467.713825328392</v>
      </c>
      <c r="CN92" s="120">
        <f ca="1">Comm_Codes!CQ14</f>
        <v>56845.703884216782</v>
      </c>
    </row>
    <row r="93" spans="2:92">
      <c r="B93" s="96" t="s">
        <v>47</v>
      </c>
      <c r="C93" s="109">
        <f>C92*Inputs!$B$42</f>
        <v>0</v>
      </c>
      <c r="D93" s="110">
        <f>D92*Inputs!$B$42</f>
        <v>0</v>
      </c>
      <c r="E93" s="110">
        <f>E92*Inputs!$B$42</f>
        <v>0</v>
      </c>
      <c r="F93" s="110">
        <f ca="1">F92*Inputs!$B$42</f>
        <v>163637943.54280642</v>
      </c>
      <c r="G93" s="110">
        <f ca="1">G92*Inputs!$B$42</f>
        <v>166910702.41366267</v>
      </c>
      <c r="H93" s="110">
        <f ca="1">H92*Inputs!$B$42</f>
        <v>170248916.46193591</v>
      </c>
      <c r="I93" s="110">
        <f ca="1">I92*Inputs!$B$42</f>
        <v>124038496.27941047</v>
      </c>
      <c r="J93" s="110">
        <f ca="1">J92*Inputs!$B$42</f>
        <v>126519266.20499864</v>
      </c>
      <c r="K93" s="110">
        <f ca="1">K92*Inputs!$B$42</f>
        <v>129049651.52909862</v>
      </c>
      <c r="L93" s="110">
        <f ca="1">L92*Inputs!$B$42</f>
        <v>223772095.75145704</v>
      </c>
      <c r="M93" s="110">
        <f ca="1">M92*Inputs!$B$42</f>
        <v>228247537.66648617</v>
      </c>
      <c r="N93" s="110">
        <f ca="1">N92*Inputs!$B$42</f>
        <v>232812488.4198159</v>
      </c>
      <c r="O93" s="110">
        <f ca="1">O92*Inputs!$B$42</f>
        <v>139687493.05188951</v>
      </c>
      <c r="P93" s="110">
        <f ca="1">P92*Inputs!$B$42</f>
        <v>142481242.9129273</v>
      </c>
      <c r="Q93" s="110">
        <f ca="1">Q92*Inputs!$B$42</f>
        <v>145330867.77118585</v>
      </c>
      <c r="R93" s="110">
        <f ca="1">R92*Inputs!$B$42</f>
        <v>259415598.97156674</v>
      </c>
      <c r="S93" s="110">
        <f ca="1">S92*Inputs!$B$42</f>
        <v>264603910.95099813</v>
      </c>
      <c r="T93" s="110">
        <f ca="1">T92*Inputs!$B$42</f>
        <v>269895989.17001808</v>
      </c>
      <c r="U93" s="110">
        <f ca="1">U92*Inputs!$B$42</f>
        <v>224954451.31622186</v>
      </c>
      <c r="V93" s="110">
        <f ca="1">V92*Inputs!$B$42</f>
        <v>229453540.34254634</v>
      </c>
      <c r="W93" s="110">
        <f ca="1">W92*Inputs!$B$42</f>
        <v>234042611.14939728</v>
      </c>
      <c r="X93" s="110">
        <f ca="1">X92*Inputs!$B$42</f>
        <v>238723463.37238523</v>
      </c>
      <c r="Y93" s="110">
        <f ca="1">Y92*Inputs!$B$42</f>
        <v>243497932.63983294</v>
      </c>
      <c r="Z93" s="110">
        <f ca="1">Z92*Inputs!$B$42</f>
        <v>248367891.29262963</v>
      </c>
      <c r="AA93" s="110">
        <f ca="1">AA92*Inputs!$B$42</f>
        <v>203731144.39598212</v>
      </c>
      <c r="AB93" s="110">
        <f ca="1">AB92*Inputs!$B$42</f>
        <v>207805767.28390175</v>
      </c>
      <c r="AC93" s="110">
        <f ca="1">AC92*Inputs!$B$42</f>
        <v>211961882.62957984</v>
      </c>
      <c r="AD93" s="110">
        <f ca="1">AD92*Inputs!$B$42</f>
        <v>216201120.2821714</v>
      </c>
      <c r="AE93" s="110">
        <f ca="1">AE92*Inputs!$B$42</f>
        <v>220525142.68781486</v>
      </c>
      <c r="AF93" s="120">
        <f ca="1">AF92*Inputs!$B$42</f>
        <v>224935645.54157114</v>
      </c>
      <c r="AG93" s="110">
        <f>AG92*Inputs!$B$42</f>
        <v>0</v>
      </c>
      <c r="AH93" s="110">
        <f>AH92*Inputs!$B$42</f>
        <v>0</v>
      </c>
      <c r="AI93" s="110">
        <f>AI92*Inputs!$B$42</f>
        <v>0</v>
      </c>
      <c r="AJ93" s="110">
        <f>AJ92*Inputs!$B$42</f>
        <v>84881.654903928385</v>
      </c>
      <c r="AK93" s="110">
        <f>AK92*Inputs!$B$42</f>
        <v>86579.288002006928</v>
      </c>
      <c r="AL93" s="110">
        <f>AL92*Inputs!$B$42</f>
        <v>88310.873762047107</v>
      </c>
      <c r="AM93" s="110">
        <f>AM92*Inputs!$B$42</f>
        <v>64340.779455205688</v>
      </c>
      <c r="AN93" s="110">
        <f>AN92*Inputs!$B$42</f>
        <v>65627.595044309812</v>
      </c>
      <c r="AO93" s="110">
        <f>AO92*Inputs!$B$42</f>
        <v>66940.146945196058</v>
      </c>
      <c r="AP93" s="110">
        <f>AP92*Inputs!$B$42</f>
        <v>116074.21480296986</v>
      </c>
      <c r="AQ93" s="110">
        <f>AQ92*Inputs!$B$42</f>
        <v>118395.69909902937</v>
      </c>
      <c r="AR93" s="110">
        <f>AR92*Inputs!$B$42</f>
        <v>120763.61308100997</v>
      </c>
      <c r="AS93" s="110">
        <f>AS92*Inputs!$B$42</f>
        <v>72458.167848605925</v>
      </c>
      <c r="AT93" s="110">
        <f>AT92*Inputs!$B$42</f>
        <v>73907.331205578041</v>
      </c>
      <c r="AU93" s="110">
        <f>AU92*Inputs!$B$42</f>
        <v>75385.477829689611</v>
      </c>
      <c r="AV93" s="110">
        <f>AV92*Inputs!$B$42</f>
        <v>134563.07792599601</v>
      </c>
      <c r="AW93" s="110">
        <f>AW92*Inputs!$B$42</f>
        <v>137254.33948451577</v>
      </c>
      <c r="AX93" s="110">
        <f>AX92*Inputs!$B$42</f>
        <v>139999.42627420617</v>
      </c>
      <c r="AY93" s="110">
        <f>AY92*Inputs!$B$42</f>
        <v>116687.52180774699</v>
      </c>
      <c r="AZ93" s="110">
        <f>AZ92*Inputs!$B$42</f>
        <v>119021.27224390184</v>
      </c>
      <c r="BA93" s="110">
        <f>BA92*Inputs!$B$42</f>
        <v>121401.69768877985</v>
      </c>
      <c r="BB93" s="110">
        <f>BB92*Inputs!$B$42</f>
        <v>123829.73164255543</v>
      </c>
      <c r="BC93" s="110">
        <f>BC92*Inputs!$B$42</f>
        <v>126306.32627540664</v>
      </c>
      <c r="BD93" s="110">
        <f>BD92*Inputs!$B$42</f>
        <v>128832.45280091476</v>
      </c>
      <c r="BE93" s="110">
        <f>BE92*Inputs!$B$42</f>
        <v>105678.64834648467</v>
      </c>
      <c r="BF93" s="110">
        <f>BF92*Inputs!$B$42</f>
        <v>107792.22131341431</v>
      </c>
      <c r="BG93" s="110">
        <f>BG92*Inputs!$B$42</f>
        <v>109948.06573968248</v>
      </c>
      <c r="BH93" s="110">
        <f>BH92*Inputs!$B$42</f>
        <v>112147.02705447616</v>
      </c>
      <c r="BI93" s="110">
        <f>BI92*Inputs!$B$42</f>
        <v>114389.9675955657</v>
      </c>
      <c r="BJ93" s="110">
        <f>BJ92*Inputs!$B$42</f>
        <v>116677.76694747707</v>
      </c>
      <c r="BK93" s="109">
        <f>BK92*Inputs!$B$42</f>
        <v>0</v>
      </c>
      <c r="BL93" s="110">
        <f>BL92*Inputs!$B$42</f>
        <v>0</v>
      </c>
      <c r="BM93" s="110">
        <f>BM92*Inputs!$B$42</f>
        <v>0</v>
      </c>
      <c r="BN93" s="110">
        <f ca="1">BN92*Inputs!$B$42</f>
        <v>99864.060267866487</v>
      </c>
      <c r="BO93" s="110">
        <f ca="1">BO92*Inputs!$B$42</f>
        <v>101144.3307093342</v>
      </c>
      <c r="BP93" s="110">
        <f ca="1">BP92*Inputs!$B$42</f>
        <v>101119.43458185197</v>
      </c>
      <c r="BQ93" s="110">
        <f ca="1">BQ92*Inputs!$B$42</f>
        <v>72180.774912133362</v>
      </c>
      <c r="BR93" s="110">
        <f ca="1">BR92*Inputs!$B$42</f>
        <v>72102.595292924336</v>
      </c>
      <c r="BS93" s="110">
        <f ca="1">BS92*Inputs!$B$42</f>
        <v>71992.416178982108</v>
      </c>
      <c r="BT93" s="110">
        <f ca="1">BT92*Inputs!$B$42</f>
        <v>122143.28106602059</v>
      </c>
      <c r="BU93" s="110">
        <f ca="1">BU92*Inputs!$B$42</f>
        <v>120664.14674433941</v>
      </c>
      <c r="BV93" s="110">
        <f ca="1">BV92*Inputs!$B$42</f>
        <v>119076.98973736457</v>
      </c>
      <c r="BW93" s="110">
        <f ca="1">BW92*Inputs!$B$42</f>
        <v>69045.929877301736</v>
      </c>
      <c r="BX93" s="110">
        <f ca="1">BX92*Inputs!$B$42</f>
        <v>67978.579230428455</v>
      </c>
      <c r="BY93" s="110">
        <f ca="1">BY92*Inputs!$B$42</f>
        <v>66840.916185729337</v>
      </c>
      <c r="BZ93" s="110">
        <f ca="1">BZ92*Inputs!$B$42</f>
        <v>114853.47157821263</v>
      </c>
      <c r="CA93" s="110">
        <f ca="1">CA92*Inputs!$B$42</f>
        <v>112603.82592019635</v>
      </c>
      <c r="CB93" s="110">
        <f ca="1">CB92*Inputs!$B$42</f>
        <v>110218.25304722812</v>
      </c>
      <c r="CC93" s="110">
        <f ca="1">CC92*Inputs!$B$42</f>
        <v>87999.924852818003</v>
      </c>
      <c r="CD93" s="110">
        <f ca="1">CD92*Inputs!$B$42</f>
        <v>85817.200543988351</v>
      </c>
      <c r="CE93" s="110">
        <f ca="1">CE92*Inputs!$B$42</f>
        <v>83511.967292864399</v>
      </c>
      <c r="CF93" s="110">
        <f ca="1">CF92*Inputs!$B$42</f>
        <v>81080.197831477868</v>
      </c>
      <c r="CG93" s="110">
        <f ca="1">CG92*Inputs!$B$42</f>
        <v>78517.752804718766</v>
      </c>
      <c r="CH93" s="110">
        <f ca="1">CH92*Inputs!$B$42</f>
        <v>75820.377897756684</v>
      </c>
      <c r="CI93" s="110">
        <f ca="1">CI92*Inputs!$B$42</f>
        <v>58693.18603314917</v>
      </c>
      <c r="CJ93" s="110">
        <f ca="1">CJ92*Inputs!$B$42</f>
        <v>56296.302766680325</v>
      </c>
      <c r="CK93" s="110">
        <f ca="1">CK92*Inputs!$B$42</f>
        <v>53780.066895139476</v>
      </c>
      <c r="CL93" s="110">
        <f ca="1">CL92*Inputs!$B$42</f>
        <v>51140.663067630288</v>
      </c>
      <c r="CM93" s="110">
        <f ca="1">CM92*Inputs!$B$42</f>
        <v>48374.171060262714</v>
      </c>
      <c r="CN93" s="120">
        <f ca="1">CN92*Inputs!$B$42</f>
        <v>45476.563107373426</v>
      </c>
    </row>
    <row r="94" spans="2:92">
      <c r="B94" s="96" t="s">
        <v>48</v>
      </c>
      <c r="C94" s="109">
        <f>C93*Inputs!$B$55</f>
        <v>0</v>
      </c>
      <c r="D94" s="110">
        <f>D93*Inputs!$B$55</f>
        <v>0</v>
      </c>
      <c r="E94" s="110">
        <f>E93*Inputs!$B$55</f>
        <v>0</v>
      </c>
      <c r="F94" s="110">
        <f ca="1">F93*Inputs!$B$55</f>
        <v>163637943.54280642</v>
      </c>
      <c r="G94" s="110">
        <f ca="1">G93*Inputs!$B$55</f>
        <v>166910702.41366267</v>
      </c>
      <c r="H94" s="110">
        <f ca="1">H93*Inputs!$B$55</f>
        <v>170248916.46193591</v>
      </c>
      <c r="I94" s="110">
        <f ca="1">I93*Inputs!$B$55</f>
        <v>124038496.27941047</v>
      </c>
      <c r="J94" s="110">
        <f ca="1">J93*Inputs!$B$55</f>
        <v>126519266.20499864</v>
      </c>
      <c r="K94" s="110">
        <f ca="1">K93*Inputs!$B$55</f>
        <v>129049651.52909862</v>
      </c>
      <c r="L94" s="110">
        <f ca="1">L93*Inputs!$B$55</f>
        <v>223772095.75145704</v>
      </c>
      <c r="M94" s="110">
        <f ca="1">M93*Inputs!$B$55</f>
        <v>228247537.66648617</v>
      </c>
      <c r="N94" s="110">
        <f ca="1">N93*Inputs!$B$55</f>
        <v>232812488.4198159</v>
      </c>
      <c r="O94" s="110">
        <f ca="1">O93*Inputs!$B$55</f>
        <v>139687493.05188951</v>
      </c>
      <c r="P94" s="110">
        <f ca="1">P93*Inputs!$B$55</f>
        <v>142481242.9129273</v>
      </c>
      <c r="Q94" s="110">
        <f ca="1">Q93*Inputs!$B$55</f>
        <v>145330867.77118585</v>
      </c>
      <c r="R94" s="110">
        <f ca="1">R93*Inputs!$B$55</f>
        <v>259415598.97156674</v>
      </c>
      <c r="S94" s="110">
        <f ca="1">S93*Inputs!$B$55</f>
        <v>264603910.95099813</v>
      </c>
      <c r="T94" s="110">
        <f ca="1">T93*Inputs!$B$55</f>
        <v>269895989.17001808</v>
      </c>
      <c r="U94" s="110">
        <f ca="1">U93*Inputs!$B$55</f>
        <v>224954451.31622186</v>
      </c>
      <c r="V94" s="110">
        <f ca="1">V93*Inputs!$B$55</f>
        <v>229453540.34254634</v>
      </c>
      <c r="W94" s="110">
        <f ca="1">W93*Inputs!$B$55</f>
        <v>234042611.14939728</v>
      </c>
      <c r="X94" s="110">
        <f ca="1">X93*Inputs!$B$55</f>
        <v>238723463.37238523</v>
      </c>
      <c r="Y94" s="110">
        <f ca="1">Y93*Inputs!$B$55</f>
        <v>243497932.63983294</v>
      </c>
      <c r="Z94" s="110">
        <f ca="1">Z93*Inputs!$B$55</f>
        <v>248367891.29262963</v>
      </c>
      <c r="AA94" s="110">
        <f ca="1">AA93*Inputs!$B$55</f>
        <v>203731144.39598212</v>
      </c>
      <c r="AB94" s="110">
        <f ca="1">AB93*Inputs!$B$55</f>
        <v>207805767.28390175</v>
      </c>
      <c r="AC94" s="110">
        <f ca="1">AC93*Inputs!$B$55</f>
        <v>211961882.62957984</v>
      </c>
      <c r="AD94" s="110">
        <f ca="1">AD93*Inputs!$B$55</f>
        <v>216201120.2821714</v>
      </c>
      <c r="AE94" s="110">
        <f ca="1">AE93*Inputs!$B$55</f>
        <v>220525142.68781486</v>
      </c>
      <c r="AF94" s="120">
        <f ca="1">AF93*Inputs!$B$55</f>
        <v>224935645.54157114</v>
      </c>
      <c r="AG94" s="110">
        <f>AG93*Inputs!$B$55</f>
        <v>0</v>
      </c>
      <c r="AH94" s="110">
        <f>AH93*Inputs!$B$55</f>
        <v>0</v>
      </c>
      <c r="AI94" s="110">
        <f>AI93*Inputs!$B$55</f>
        <v>0</v>
      </c>
      <c r="AJ94" s="110">
        <f>AJ93*Inputs!$B$55</f>
        <v>84881.654903928385</v>
      </c>
      <c r="AK94" s="110">
        <f>AK93*Inputs!$B$55</f>
        <v>86579.288002006928</v>
      </c>
      <c r="AL94" s="110">
        <f>AL93*Inputs!$B$55</f>
        <v>88310.873762047107</v>
      </c>
      <c r="AM94" s="110">
        <f>AM93*Inputs!$B$55</f>
        <v>64340.779455205688</v>
      </c>
      <c r="AN94" s="110">
        <f>AN93*Inputs!$B$55</f>
        <v>65627.595044309812</v>
      </c>
      <c r="AO94" s="110">
        <f>AO93*Inputs!$B$55</f>
        <v>66940.146945196058</v>
      </c>
      <c r="AP94" s="110">
        <f>AP93*Inputs!$B$55</f>
        <v>116074.21480296986</v>
      </c>
      <c r="AQ94" s="110">
        <f>AQ93*Inputs!$B$55</f>
        <v>118395.69909902937</v>
      </c>
      <c r="AR94" s="110">
        <f>AR93*Inputs!$B$55</f>
        <v>120763.61308100997</v>
      </c>
      <c r="AS94" s="110">
        <f>AS93*Inputs!$B$55</f>
        <v>72458.167848605925</v>
      </c>
      <c r="AT94" s="110">
        <f>AT93*Inputs!$B$55</f>
        <v>73907.331205578041</v>
      </c>
      <c r="AU94" s="110">
        <f>AU93*Inputs!$B$55</f>
        <v>75385.477829689611</v>
      </c>
      <c r="AV94" s="110">
        <f>AV93*Inputs!$B$55</f>
        <v>134563.07792599601</v>
      </c>
      <c r="AW94" s="110">
        <f>AW93*Inputs!$B$55</f>
        <v>137254.33948451577</v>
      </c>
      <c r="AX94" s="110">
        <f>AX93*Inputs!$B$55</f>
        <v>139999.42627420617</v>
      </c>
      <c r="AY94" s="110">
        <f>AY93*Inputs!$B$55</f>
        <v>116687.52180774699</v>
      </c>
      <c r="AZ94" s="110">
        <f>AZ93*Inputs!$B$55</f>
        <v>119021.27224390184</v>
      </c>
      <c r="BA94" s="110">
        <f>BA93*Inputs!$B$55</f>
        <v>121401.69768877985</v>
      </c>
      <c r="BB94" s="110">
        <f>BB93*Inputs!$B$55</f>
        <v>123829.73164255543</v>
      </c>
      <c r="BC94" s="110">
        <f>BC93*Inputs!$B$55</f>
        <v>126306.32627540664</v>
      </c>
      <c r="BD94" s="110">
        <f>BD93*Inputs!$B$55</f>
        <v>128832.45280091476</v>
      </c>
      <c r="BE94" s="110">
        <f>BE93*Inputs!$B$55</f>
        <v>105678.64834648467</v>
      </c>
      <c r="BF94" s="110">
        <f>BF93*Inputs!$B$55</f>
        <v>107792.22131341431</v>
      </c>
      <c r="BG94" s="110">
        <f>BG93*Inputs!$B$55</f>
        <v>109948.06573968248</v>
      </c>
      <c r="BH94" s="110">
        <f>BH93*Inputs!$B$55</f>
        <v>112147.02705447616</v>
      </c>
      <c r="BI94" s="110">
        <f>BI93*Inputs!$B$55</f>
        <v>114389.9675955657</v>
      </c>
      <c r="BJ94" s="110">
        <f>BJ93*Inputs!$B$55</f>
        <v>116677.76694747707</v>
      </c>
      <c r="BK94" s="109">
        <f>BK93*Inputs!$B$55</f>
        <v>0</v>
      </c>
      <c r="BL94" s="110">
        <f>BL93*Inputs!$B$55</f>
        <v>0</v>
      </c>
      <c r="BM94" s="110">
        <f>BM93*Inputs!$B$55</f>
        <v>0</v>
      </c>
      <c r="BN94" s="110">
        <f ca="1">BN93*Inputs!$B$55</f>
        <v>99864.060267866487</v>
      </c>
      <c r="BO94" s="110">
        <f ca="1">BO93*Inputs!$B$55</f>
        <v>101144.3307093342</v>
      </c>
      <c r="BP94" s="110">
        <f ca="1">BP93*Inputs!$B$55</f>
        <v>101119.43458185197</v>
      </c>
      <c r="BQ94" s="110">
        <f ca="1">BQ93*Inputs!$B$55</f>
        <v>72180.774912133362</v>
      </c>
      <c r="BR94" s="110">
        <f ca="1">BR93*Inputs!$B$55</f>
        <v>72102.595292924336</v>
      </c>
      <c r="BS94" s="110">
        <f ca="1">BS93*Inputs!$B$55</f>
        <v>71992.416178982108</v>
      </c>
      <c r="BT94" s="110">
        <f ca="1">BT93*Inputs!$B$55</f>
        <v>122143.28106602059</v>
      </c>
      <c r="BU94" s="110">
        <f ca="1">BU93*Inputs!$B$55</f>
        <v>120664.14674433941</v>
      </c>
      <c r="BV94" s="110">
        <f ca="1">BV93*Inputs!$B$55</f>
        <v>119076.98973736457</v>
      </c>
      <c r="BW94" s="110">
        <f ca="1">BW93*Inputs!$B$55</f>
        <v>69045.929877301736</v>
      </c>
      <c r="BX94" s="110">
        <f ca="1">BX93*Inputs!$B$55</f>
        <v>67978.579230428455</v>
      </c>
      <c r="BY94" s="110">
        <f ca="1">BY93*Inputs!$B$55</f>
        <v>66840.916185729337</v>
      </c>
      <c r="BZ94" s="110">
        <f ca="1">BZ93*Inputs!$B$55</f>
        <v>114853.47157821263</v>
      </c>
      <c r="CA94" s="110">
        <f ca="1">CA93*Inputs!$B$55</f>
        <v>112603.82592019635</v>
      </c>
      <c r="CB94" s="110">
        <f ca="1">CB93*Inputs!$B$55</f>
        <v>110218.25304722812</v>
      </c>
      <c r="CC94" s="110">
        <f ca="1">CC93*Inputs!$B$55</f>
        <v>87999.924852818003</v>
      </c>
      <c r="CD94" s="110">
        <f ca="1">CD93*Inputs!$B$55</f>
        <v>85817.200543988351</v>
      </c>
      <c r="CE94" s="110">
        <f ca="1">CE93*Inputs!$B$55</f>
        <v>83511.967292864399</v>
      </c>
      <c r="CF94" s="110">
        <f ca="1">CF93*Inputs!$B$55</f>
        <v>81080.197831477868</v>
      </c>
      <c r="CG94" s="110">
        <f ca="1">CG93*Inputs!$B$55</f>
        <v>78517.752804718766</v>
      </c>
      <c r="CH94" s="110">
        <f ca="1">CH93*Inputs!$B$55</f>
        <v>75820.377897756684</v>
      </c>
      <c r="CI94" s="110">
        <f ca="1">CI93*Inputs!$B$55</f>
        <v>58693.18603314917</v>
      </c>
      <c r="CJ94" s="110">
        <f ca="1">CJ93*Inputs!$B$55</f>
        <v>56296.302766680325</v>
      </c>
      <c r="CK94" s="110">
        <f ca="1">CK93*Inputs!$B$55</f>
        <v>53780.066895139476</v>
      </c>
      <c r="CL94" s="110">
        <f ca="1">CL93*Inputs!$B$55</f>
        <v>51140.663067630288</v>
      </c>
      <c r="CM94" s="110">
        <f ca="1">CM93*Inputs!$B$55</f>
        <v>48374.171060262714</v>
      </c>
      <c r="CN94" s="120">
        <f ca="1">CN93*Inputs!$B$55</f>
        <v>45476.563107373426</v>
      </c>
    </row>
    <row r="95" spans="2:92">
      <c r="B95" s="96" t="s">
        <v>49</v>
      </c>
      <c r="C95" s="109">
        <f>C94*Inputs!$B$68</f>
        <v>0</v>
      </c>
      <c r="D95" s="110">
        <f>D94*Inputs!$B$68</f>
        <v>0</v>
      </c>
      <c r="E95" s="110">
        <f>E94*Inputs!$B$68</f>
        <v>0</v>
      </c>
      <c r="F95" s="110">
        <f ca="1">F94*Inputs!$B$68</f>
        <v>91637248.383971602</v>
      </c>
      <c r="G95" s="110">
        <f ca="1">G94*Inputs!$B$68</f>
        <v>93469993.351651102</v>
      </c>
      <c r="H95" s="110">
        <f ca="1">H94*Inputs!$B$68</f>
        <v>95339393.218684122</v>
      </c>
      <c r="I95" s="110">
        <f ca="1">I94*Inputs!$B$68</f>
        <v>69461557.916469872</v>
      </c>
      <c r="J95" s="110">
        <f ca="1">J94*Inputs!$B$68</f>
        <v>70850789.07479924</v>
      </c>
      <c r="K95" s="110">
        <f ca="1">K94*Inputs!$B$68</f>
        <v>72267804.856295228</v>
      </c>
      <c r="L95" s="110">
        <f ca="1">L94*Inputs!$B$68</f>
        <v>125312373.62081595</v>
      </c>
      <c r="M95" s="110">
        <f ca="1">M94*Inputs!$B$68</f>
        <v>127818621.09323227</v>
      </c>
      <c r="N95" s="110">
        <f ca="1">N94*Inputs!$B$68</f>
        <v>130374993.51509692</v>
      </c>
      <c r="O95" s="110">
        <f ca="1">O94*Inputs!$B$68</f>
        <v>78224996.109058127</v>
      </c>
      <c r="P95" s="110">
        <f ca="1">P94*Inputs!$B$68</f>
        <v>79789496.031239301</v>
      </c>
      <c r="Q95" s="110">
        <f ca="1">Q94*Inputs!$B$68</f>
        <v>81385285.951864079</v>
      </c>
      <c r="R95" s="110">
        <f ca="1">R94*Inputs!$B$68</f>
        <v>145272735.42407739</v>
      </c>
      <c r="S95" s="110">
        <f ca="1">S94*Inputs!$B$68</f>
        <v>148178190.13255897</v>
      </c>
      <c r="T95" s="110">
        <f ca="1">T94*Inputs!$B$68</f>
        <v>151141753.93521014</v>
      </c>
      <c r="U95" s="110">
        <f ca="1">U94*Inputs!$B$68</f>
        <v>125974492.73708425</v>
      </c>
      <c r="V95" s="110">
        <f ca="1">V94*Inputs!$B$68</f>
        <v>128493982.59182596</v>
      </c>
      <c r="W95" s="110">
        <f ca="1">W94*Inputs!$B$68</f>
        <v>131063862.24366249</v>
      </c>
      <c r="X95" s="110">
        <f ca="1">X94*Inputs!$B$68</f>
        <v>133685139.48853575</v>
      </c>
      <c r="Y95" s="110">
        <f ca="1">Y94*Inputs!$B$68</f>
        <v>136358842.27830645</v>
      </c>
      <c r="Z95" s="110">
        <f ca="1">Z94*Inputs!$B$68</f>
        <v>139086019.12387261</v>
      </c>
      <c r="AA95" s="110">
        <f ca="1">AA94*Inputs!$B$68</f>
        <v>114089440.86174999</v>
      </c>
      <c r="AB95" s="110">
        <f ca="1">AB94*Inputs!$B$68</f>
        <v>116371229.67898498</v>
      </c>
      <c r="AC95" s="110">
        <f ca="1">AC94*Inputs!$B$68</f>
        <v>118698654.27256472</v>
      </c>
      <c r="AD95" s="110">
        <f ca="1">AD94*Inputs!$B$68</f>
        <v>121072627.358016</v>
      </c>
      <c r="AE95" s="110">
        <f ca="1">AE94*Inputs!$B$68</f>
        <v>123494079.90517634</v>
      </c>
      <c r="AF95" s="120">
        <f ca="1">AF94*Inputs!$B$68</f>
        <v>125963961.50327985</v>
      </c>
      <c r="AG95" s="110">
        <f>AG94*Inputs!$B$68</f>
        <v>0</v>
      </c>
      <c r="AH95" s="110">
        <f>AH94*Inputs!$B$68</f>
        <v>0</v>
      </c>
      <c r="AI95" s="110">
        <f>AI94*Inputs!$B$68</f>
        <v>0</v>
      </c>
      <c r="AJ95" s="110">
        <f>AJ94*Inputs!$B$68</f>
        <v>47533.7267461999</v>
      </c>
      <c r="AK95" s="110">
        <f>AK94*Inputs!$B$68</f>
        <v>48484.401281123886</v>
      </c>
      <c r="AL95" s="110">
        <f>AL94*Inputs!$B$68</f>
        <v>49454.089306746384</v>
      </c>
      <c r="AM95" s="110">
        <f>AM94*Inputs!$B$68</f>
        <v>36030.836494915187</v>
      </c>
      <c r="AN95" s="110">
        <f>AN94*Inputs!$B$68</f>
        <v>36751.4532248135</v>
      </c>
      <c r="AO95" s="110">
        <f>AO94*Inputs!$B$68</f>
        <v>37486.482289309795</v>
      </c>
      <c r="AP95" s="110">
        <f>AP94*Inputs!$B$68</f>
        <v>65001.560289663124</v>
      </c>
      <c r="AQ95" s="110">
        <f>AQ94*Inputs!$B$68</f>
        <v>66301.591495456451</v>
      </c>
      <c r="AR95" s="110">
        <f>AR94*Inputs!$B$68</f>
        <v>67627.623325365596</v>
      </c>
      <c r="AS95" s="110">
        <f>AS94*Inputs!$B$68</f>
        <v>40576.573995219318</v>
      </c>
      <c r="AT95" s="110">
        <f>AT94*Inputs!$B$68</f>
        <v>41388.10547512371</v>
      </c>
      <c r="AU95" s="110">
        <f>AU94*Inputs!$B$68</f>
        <v>42215.867584626183</v>
      </c>
      <c r="AV95" s="110">
        <f>AV94*Inputs!$B$68</f>
        <v>75355.323638557777</v>
      </c>
      <c r="AW95" s="110">
        <f>AW94*Inputs!$B$68</f>
        <v>76862.430111328838</v>
      </c>
      <c r="AX95" s="110">
        <f>AX94*Inputs!$B$68</f>
        <v>78399.678713555462</v>
      </c>
      <c r="AY95" s="110">
        <f>AY94*Inputs!$B$68</f>
        <v>65345.012212338319</v>
      </c>
      <c r="AZ95" s="110">
        <f>AZ94*Inputs!$B$68</f>
        <v>66651.912456585036</v>
      </c>
      <c r="BA95" s="110">
        <f>BA94*Inputs!$B$68</f>
        <v>67984.950705716721</v>
      </c>
      <c r="BB95" s="110">
        <f>BB94*Inputs!$B$68</f>
        <v>69344.649719831054</v>
      </c>
      <c r="BC95" s="110">
        <f>BC94*Inputs!$B$68</f>
        <v>70731.542714227719</v>
      </c>
      <c r="BD95" s="110">
        <f>BD94*Inputs!$B$68</f>
        <v>72146.173568512269</v>
      </c>
      <c r="BE95" s="110">
        <f>BE94*Inputs!$B$68</f>
        <v>59180.043074031419</v>
      </c>
      <c r="BF95" s="110">
        <f>BF94*Inputs!$B$68</f>
        <v>60363.643935512016</v>
      </c>
      <c r="BG95" s="110">
        <f>BG94*Inputs!$B$68</f>
        <v>61570.916814222197</v>
      </c>
      <c r="BH95" s="110">
        <f>BH94*Inputs!$B$68</f>
        <v>62802.335150506653</v>
      </c>
      <c r="BI95" s="110">
        <f>BI94*Inputs!$B$68</f>
        <v>64058.381853516796</v>
      </c>
      <c r="BJ95" s="110">
        <f>BJ94*Inputs!$B$68</f>
        <v>65339.54949058716</v>
      </c>
      <c r="BK95" s="109">
        <f>BK94*Inputs!$B$68</f>
        <v>0</v>
      </c>
      <c r="BL95" s="110">
        <f>BL94*Inputs!$B$68</f>
        <v>0</v>
      </c>
      <c r="BM95" s="110">
        <f>BM94*Inputs!$B$68</f>
        <v>0</v>
      </c>
      <c r="BN95" s="110">
        <f ca="1">BN94*Inputs!$B$68</f>
        <v>55923.873750005238</v>
      </c>
      <c r="BO95" s="110">
        <f ca="1">BO94*Inputs!$B$68</f>
        <v>56640.825197227161</v>
      </c>
      <c r="BP95" s="110">
        <f ca="1">BP94*Inputs!$B$68</f>
        <v>56626.883365837108</v>
      </c>
      <c r="BQ95" s="110">
        <f ca="1">BQ94*Inputs!$B$68</f>
        <v>40421.233950794689</v>
      </c>
      <c r="BR95" s="110">
        <f ca="1">BR94*Inputs!$B$68</f>
        <v>40377.453364037632</v>
      </c>
      <c r="BS95" s="110">
        <f ca="1">BS94*Inputs!$B$68</f>
        <v>40315.753060229981</v>
      </c>
      <c r="BT95" s="110">
        <f ca="1">BT94*Inputs!$B$68</f>
        <v>68400.237396971541</v>
      </c>
      <c r="BU95" s="110">
        <f ca="1">BU94*Inputs!$B$68</f>
        <v>67571.922176830078</v>
      </c>
      <c r="BV95" s="110">
        <f ca="1">BV94*Inputs!$B$68</f>
        <v>66683.114252924162</v>
      </c>
      <c r="BW95" s="110">
        <f ca="1">BW94*Inputs!$B$68</f>
        <v>38665.720731288973</v>
      </c>
      <c r="BX95" s="110">
        <f ca="1">BX94*Inputs!$B$68</f>
        <v>38068.00436903994</v>
      </c>
      <c r="BY95" s="110">
        <f ca="1">BY94*Inputs!$B$68</f>
        <v>37430.913064008433</v>
      </c>
      <c r="BZ95" s="110">
        <f ca="1">BZ94*Inputs!$B$68</f>
        <v>64317.944083799077</v>
      </c>
      <c r="CA95" s="110">
        <f ca="1">CA94*Inputs!$B$68</f>
        <v>63058.142515309963</v>
      </c>
      <c r="CB95" s="110">
        <f ca="1">CB94*Inputs!$B$68</f>
        <v>61722.221706447752</v>
      </c>
      <c r="CC95" s="110">
        <f ca="1">CC94*Inputs!$B$68</f>
        <v>49279.957917578089</v>
      </c>
      <c r="CD95" s="110">
        <f ca="1">CD94*Inputs!$B$68</f>
        <v>48057.63230463348</v>
      </c>
      <c r="CE95" s="110">
        <f ca="1">CE94*Inputs!$B$68</f>
        <v>46766.701684004067</v>
      </c>
      <c r="CF95" s="110">
        <f ca="1">CF94*Inputs!$B$68</f>
        <v>45404.91078562761</v>
      </c>
      <c r="CG95" s="110">
        <f ca="1">CG94*Inputs!$B$68</f>
        <v>43969.941570642513</v>
      </c>
      <c r="CH95" s="110">
        <f ca="1">CH94*Inputs!$B$68</f>
        <v>42459.411622743748</v>
      </c>
      <c r="CI95" s="110">
        <f ca="1">CI94*Inputs!$B$68</f>
        <v>32868.184178563541</v>
      </c>
      <c r="CJ95" s="110">
        <f ca="1">CJ94*Inputs!$B$68</f>
        <v>31525.929549340985</v>
      </c>
      <c r="CK95" s="110">
        <f ca="1">CK94*Inputs!$B$68</f>
        <v>30116.837461278108</v>
      </c>
      <c r="CL95" s="110">
        <f ca="1">CL94*Inputs!$B$68</f>
        <v>28638.771317872965</v>
      </c>
      <c r="CM95" s="110">
        <f ca="1">CM94*Inputs!$B$68</f>
        <v>27089.535793747124</v>
      </c>
      <c r="CN95" s="120">
        <f ca="1">CN94*Inputs!$B$68</f>
        <v>25466.875340129121</v>
      </c>
    </row>
    <row r="96" spans="2:92">
      <c r="C96" s="109"/>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2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09"/>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20"/>
    </row>
    <row r="97" spans="2:92">
      <c r="B97" s="123" t="s">
        <v>75</v>
      </c>
      <c r="C97" s="109"/>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2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09"/>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20"/>
    </row>
    <row r="98" spans="2:92">
      <c r="B98" s="96" t="s">
        <v>46</v>
      </c>
      <c r="C98" s="109">
        <f>Res_Codes!F14</f>
        <v>0</v>
      </c>
      <c r="D98" s="110">
        <f>Res_Codes!G14</f>
        <v>0</v>
      </c>
      <c r="E98" s="110">
        <f ca="1">Res_Codes!H14</f>
        <v>45033097.180932663</v>
      </c>
      <c r="F98" s="110">
        <f ca="1">Res_Codes!I14</f>
        <v>45663560.541465722</v>
      </c>
      <c r="G98" s="110">
        <f ca="1">Res_Codes!J14</f>
        <v>46302850.389046252</v>
      </c>
      <c r="H98" s="110">
        <f ca="1">Res_Codes!K14</f>
        <v>89207071.559536517</v>
      </c>
      <c r="I98" s="110">
        <f ca="1">Res_Codes!L14</f>
        <v>90455970.56137003</v>
      </c>
      <c r="J98" s="110">
        <f ca="1">Res_Codes!M14</f>
        <v>91722354.149229228</v>
      </c>
      <c r="K98" s="110">
        <f ca="1">Res_Codes!N14</f>
        <v>39650125.451014712</v>
      </c>
      <c r="L98" s="110">
        <f ca="1">Res_Codes!O14</f>
        <v>40205227.20732893</v>
      </c>
      <c r="M98" s="110">
        <f ca="1">Res_Codes!P14</f>
        <v>40768100.388231531</v>
      </c>
      <c r="N98" s="110">
        <f ca="1">Res_Codes!Q14</f>
        <v>78543822.207966849</v>
      </c>
      <c r="O98" s="110">
        <f ca="1">Res_Codes!R14</f>
        <v>79643435.718878388</v>
      </c>
      <c r="P98" s="110">
        <f ca="1">Res_Codes!S14</f>
        <v>80758443.818942696</v>
      </c>
      <c r="Q98" s="110">
        <f ca="1">Res_Codes!T14</f>
        <v>34910600.129605494</v>
      </c>
      <c r="R98" s="110">
        <f ca="1">Res_Codes!U14</f>
        <v>35399348.53141997</v>
      </c>
      <c r="S98" s="110">
        <f ca="1">Res_Codes!V14</f>
        <v>35894939.410859853</v>
      </c>
      <c r="T98" s="110">
        <f ca="1">Res_Codes!W14</f>
        <v>69155190.268962562</v>
      </c>
      <c r="U98" s="110">
        <f ca="1">Res_Codes!X14</f>
        <v>70123362.932728037</v>
      </c>
      <c r="V98" s="110">
        <f ca="1">Res_Codes!Y14</f>
        <v>71105090.013786227</v>
      </c>
      <c r="W98" s="110">
        <f ca="1">Res_Codes!Z14</f>
        <v>30737607.70101222</v>
      </c>
      <c r="X98" s="110">
        <f ca="1">Res_Codes!AA14</f>
        <v>31167934.208826393</v>
      </c>
      <c r="Y98" s="110">
        <f ca="1">Res_Codes!AB14</f>
        <v>31604285.287749965</v>
      </c>
      <c r="Z98" s="110">
        <f ca="1">Res_Codes!AC14</f>
        <v>60888816.035379089</v>
      </c>
      <c r="AA98" s="110">
        <f ca="1">Res_Codes!AD14</f>
        <v>61741259.459874399</v>
      </c>
      <c r="AB98" s="110">
        <f ca="1">Res_Codes!AE14</f>
        <v>62605637.092312641</v>
      </c>
      <c r="AC98" s="110">
        <f ca="1">Res_Codes!AF14</f>
        <v>0</v>
      </c>
      <c r="AD98" s="110">
        <f ca="1">Res_Codes!AG14</f>
        <v>0</v>
      </c>
      <c r="AE98" s="110">
        <f ca="1">Res_Codes!AH14</f>
        <v>0</v>
      </c>
      <c r="AF98" s="120">
        <f ca="1">Res_Codes!AI14</f>
        <v>0</v>
      </c>
      <c r="AG98" s="110">
        <f>Res_Codes!AJ12</f>
        <v>0</v>
      </c>
      <c r="AH98" s="110">
        <f>Res_Codes!AK12</f>
        <v>0</v>
      </c>
      <c r="AI98" s="110">
        <f>Res_Codes!AL12</f>
        <v>23359.397774190813</v>
      </c>
      <c r="AJ98" s="110">
        <f>Res_Codes!AM12</f>
        <v>23686.4293430295</v>
      </c>
      <c r="AK98" s="110">
        <f>Res_Codes!AN12</f>
        <v>24018.039353831886</v>
      </c>
      <c r="AL98" s="110">
        <f>Res_Codes!AO12</f>
        <v>46273.154619092522</v>
      </c>
      <c r="AM98" s="110">
        <f>Res_Codes!AP12</f>
        <v>46920.978783759827</v>
      </c>
      <c r="AN98" s="110">
        <f>Res_Codes!AQ12</f>
        <v>47577.87248673242</v>
      </c>
      <c r="AO98" s="110">
        <f>Res_Codes!AR12</f>
        <v>20567.163046448888</v>
      </c>
      <c r="AP98" s="110">
        <f>Res_Codes!AS12</f>
        <v>20855.103329099147</v>
      </c>
      <c r="AQ98" s="110">
        <f>Res_Codes!AT12</f>
        <v>21147.074775706529</v>
      </c>
      <c r="AR98" s="110">
        <f>Res_Codes!AU12</f>
        <v>40741.954262876214</v>
      </c>
      <c r="AS98" s="110">
        <f>Res_Codes!AV12</f>
        <v>41312.341622556509</v>
      </c>
      <c r="AT98" s="110">
        <f>Res_Codes!AW12</f>
        <v>41890.714405272309</v>
      </c>
      <c r="AU98" s="110">
        <f>Res_Codes!AX12</f>
        <v>18108.694405066504</v>
      </c>
      <c r="AV98" s="110">
        <f>Res_Codes!AY12</f>
        <v>18362.216126737429</v>
      </c>
      <c r="AW98" s="110">
        <f>Res_Codes!AZ12</f>
        <v>18619.287152511759</v>
      </c>
      <c r="AX98" s="110">
        <f>Res_Codes!BA12</f>
        <v>35871.918628029169</v>
      </c>
      <c r="AY98" s="110">
        <f>Res_Codes!BB12</f>
        <v>36374.125488821534</v>
      </c>
      <c r="AZ98" s="110">
        <f>Res_Codes!BC12</f>
        <v>36883.363245665074</v>
      </c>
      <c r="BA98" s="110">
        <f>Res_Codes!BD12</f>
        <v>15944.095562207669</v>
      </c>
      <c r="BB98" s="110">
        <f>Res_Codes!BE12</f>
        <v>16167.312900078579</v>
      </c>
      <c r="BC98" s="110">
        <f>Res_Codes!BF12</f>
        <v>16393.655280679675</v>
      </c>
      <c r="BD98" s="110">
        <f>Res_Codes!BG12</f>
        <v>31584.016263757465</v>
      </c>
      <c r="BE98" s="110">
        <f>Res_Codes!BH12</f>
        <v>32026.192491450074</v>
      </c>
      <c r="BF98" s="110">
        <f>Res_Codes!BI12</f>
        <v>32474.559186330349</v>
      </c>
      <c r="BG98" s="110">
        <f>Res_Codes!BJ12</f>
        <v>0</v>
      </c>
      <c r="BH98" s="110">
        <f>Res_Codes!BK12</f>
        <v>0</v>
      </c>
      <c r="BI98" s="110">
        <f>Res_Codes!BL12</f>
        <v>0</v>
      </c>
      <c r="BJ98" s="110">
        <f>Res_Codes!BM12</f>
        <v>0</v>
      </c>
      <c r="BK98" s="109">
        <f>Res_Codes!BN14</f>
        <v>0</v>
      </c>
      <c r="BL98" s="110">
        <f>Res_Codes!BO14</f>
        <v>0</v>
      </c>
      <c r="BM98" s="110">
        <f ca="1">Res_Codes!BP14</f>
        <v>27676.001827044904</v>
      </c>
      <c r="BN98" s="110">
        <f ca="1">Res_Codes!BQ14</f>
        <v>27867.305486917237</v>
      </c>
      <c r="BO98" s="110">
        <f ca="1">Res_Codes!BR14</f>
        <v>28058.541152907899</v>
      </c>
      <c r="BP98" s="110">
        <f ca="1">Res_Codes!BS14</f>
        <v>52984.587651222719</v>
      </c>
      <c r="BQ98" s="110">
        <f ca="1">Res_Codes!BT14</f>
        <v>52638.352176094631</v>
      </c>
      <c r="BR98" s="110">
        <f ca="1">Res_Codes!BU14</f>
        <v>52272.037128483316</v>
      </c>
      <c r="BS98" s="110">
        <f ca="1">Res_Codes!BV14</f>
        <v>22119.457892334227</v>
      </c>
      <c r="BT98" s="110">
        <f ca="1">Res_Codes!BW14</f>
        <v>21945.535034727494</v>
      </c>
      <c r="BU98" s="110">
        <f ca="1">Res_Codes!BX14</f>
        <v>21552.250236852513</v>
      </c>
      <c r="BV98" s="110">
        <f ca="1">Res_Codes!BY14</f>
        <v>40172.939065563434</v>
      </c>
      <c r="BW98" s="110">
        <f ca="1">Res_Codes!BZ14</f>
        <v>39366.839204354117</v>
      </c>
      <c r="BX98" s="110">
        <f ca="1">Res_Codes!CA14</f>
        <v>38530.294650974087</v>
      </c>
      <c r="BY98" s="110">
        <f ca="1">Res_Codes!CB14</f>
        <v>16056.165720625506</v>
      </c>
      <c r="BZ98" s="110">
        <f ca="1">Res_Codes!CC14</f>
        <v>15672.681544822257</v>
      </c>
      <c r="CA98" s="110">
        <f ca="1">Res_Codes!CD14</f>
        <v>15275.312803615276</v>
      </c>
      <c r="CB98" s="110">
        <f ca="1">Res_Codes!CE14</f>
        <v>28241.117194936243</v>
      </c>
      <c r="CC98" s="110">
        <f ca="1">Res_Codes!CF14</f>
        <v>27431.556176821286</v>
      </c>
      <c r="CD98" s="110">
        <f ca="1">Res_Codes!CG14</f>
        <v>26593.792191228913</v>
      </c>
      <c r="CE98" s="110">
        <f ca="1">Res_Codes!CH14</f>
        <v>10967.909118691441</v>
      </c>
      <c r="CF98" s="110">
        <f ca="1">Res_Codes!CI14</f>
        <v>10585.898159947934</v>
      </c>
      <c r="CG98" s="110">
        <f ca="1">Res_Codes!CJ14</f>
        <v>10191.041184172347</v>
      </c>
      <c r="CH98" s="110">
        <f ca="1">Res_Codes!CK14</f>
        <v>18587.801416367816</v>
      </c>
      <c r="CI98" s="110">
        <f ca="1">Res_Codes!CL14</f>
        <v>17787.124487731518</v>
      </c>
      <c r="CJ98" s="110">
        <f ca="1">Res_Codes!CM14</f>
        <v>16960.385396015798</v>
      </c>
      <c r="CK98" s="110">
        <f ca="1">Res_Codes!CN14</f>
        <v>0</v>
      </c>
      <c r="CL98" s="110">
        <f ca="1">Res_Codes!CO14</f>
        <v>0</v>
      </c>
      <c r="CM98" s="110">
        <f ca="1">Res_Codes!CP14</f>
        <v>0</v>
      </c>
      <c r="CN98" s="120">
        <f ca="1">Res_Codes!CQ14</f>
        <v>0</v>
      </c>
    </row>
    <row r="99" spans="2:92">
      <c r="B99" s="96" t="s">
        <v>47</v>
      </c>
      <c r="C99" s="109">
        <f>C98*Inputs!$B$43</f>
        <v>0</v>
      </c>
      <c r="D99" s="110">
        <f>D98*Inputs!$B$43</f>
        <v>0</v>
      </c>
      <c r="E99" s="110">
        <f ca="1">E98*Inputs!$B$43</f>
        <v>40529787.462839395</v>
      </c>
      <c r="F99" s="110">
        <f ca="1">F98*Inputs!$B$43</f>
        <v>41097204.487319149</v>
      </c>
      <c r="G99" s="110">
        <f ca="1">G98*Inputs!$B$43</f>
        <v>41672565.35014163</v>
      </c>
      <c r="H99" s="110">
        <f ca="1">H98*Inputs!$B$43</f>
        <v>80286364.403582871</v>
      </c>
      <c r="I99" s="110">
        <f ca="1">I98*Inputs!$B$43</f>
        <v>81410373.505233034</v>
      </c>
      <c r="J99" s="110">
        <f ca="1">J98*Inputs!$B$43</f>
        <v>82550118.734306306</v>
      </c>
      <c r="K99" s="110">
        <f ca="1">K98*Inputs!$B$43</f>
        <v>35685112.905913241</v>
      </c>
      <c r="L99" s="110">
        <f ca="1">L98*Inputs!$B$43</f>
        <v>36184704.48659604</v>
      </c>
      <c r="M99" s="110">
        <f ca="1">M98*Inputs!$B$43</f>
        <v>36691290.349408381</v>
      </c>
      <c r="N99" s="110">
        <f ca="1">N98*Inputs!$B$43</f>
        <v>70689439.98717016</v>
      </c>
      <c r="O99" s="110">
        <f ca="1">O98*Inputs!$B$43</f>
        <v>71679092.146990553</v>
      </c>
      <c r="P99" s="110">
        <f ca="1">P98*Inputs!$B$43</f>
        <v>72682599.437048435</v>
      </c>
      <c r="Q99" s="110">
        <f ca="1">Q98*Inputs!$B$43</f>
        <v>31419540.116644945</v>
      </c>
      <c r="R99" s="110">
        <f ca="1">R98*Inputs!$B$43</f>
        <v>31859413.678277973</v>
      </c>
      <c r="S99" s="110">
        <f ca="1">S98*Inputs!$B$43</f>
        <v>32305445.46977387</v>
      </c>
      <c r="T99" s="110">
        <f ca="1">T98*Inputs!$B$43</f>
        <v>62239671.242066309</v>
      </c>
      <c r="U99" s="110">
        <f ca="1">U98*Inputs!$B$43</f>
        <v>63111026.639455236</v>
      </c>
      <c r="V99" s="110">
        <f ca="1">V98*Inputs!$B$43</f>
        <v>63994581.012407608</v>
      </c>
      <c r="W99" s="110">
        <f ca="1">W98*Inputs!$B$43</f>
        <v>27663846.930910997</v>
      </c>
      <c r="X99" s="110">
        <f ca="1">X98*Inputs!$B$43</f>
        <v>28051140.787943754</v>
      </c>
      <c r="Y99" s="110">
        <f ca="1">Y98*Inputs!$B$43</f>
        <v>28443856.758974969</v>
      </c>
      <c r="Z99" s="110">
        <f ca="1">Z98*Inputs!$B$43</f>
        <v>54799934.43184118</v>
      </c>
      <c r="AA99" s="110">
        <f ca="1">AA98*Inputs!$B$43</f>
        <v>55567133.513886958</v>
      </c>
      <c r="AB99" s="110">
        <f ca="1">AB98*Inputs!$B$43</f>
        <v>56345073.383081377</v>
      </c>
      <c r="AC99" s="110">
        <f ca="1">AC98*Inputs!$B$43</f>
        <v>0</v>
      </c>
      <c r="AD99" s="110">
        <f ca="1">AD98*Inputs!$B$43</f>
        <v>0</v>
      </c>
      <c r="AE99" s="110">
        <f ca="1">AE98*Inputs!$B$43</f>
        <v>0</v>
      </c>
      <c r="AF99" s="120">
        <f ca="1">AF98*Inputs!$B$43</f>
        <v>0</v>
      </c>
      <c r="AG99" s="110">
        <f>AG98*Inputs!$B$43</f>
        <v>0</v>
      </c>
      <c r="AH99" s="110">
        <f>AH98*Inputs!$B$43</f>
        <v>0</v>
      </c>
      <c r="AI99" s="110">
        <f>AI98*Inputs!$B$43</f>
        <v>21023.457996771733</v>
      </c>
      <c r="AJ99" s="110">
        <f>AJ98*Inputs!$B$43</f>
        <v>21317.786408726552</v>
      </c>
      <c r="AK99" s="110">
        <f>AK98*Inputs!$B$43</f>
        <v>21616.235418448698</v>
      </c>
      <c r="AL99" s="110">
        <f>AL98*Inputs!$B$43</f>
        <v>41645.839157183269</v>
      </c>
      <c r="AM99" s="110">
        <f>AM98*Inputs!$B$43</f>
        <v>42228.880905383849</v>
      </c>
      <c r="AN99" s="110">
        <f>AN98*Inputs!$B$43</f>
        <v>42820.085238059182</v>
      </c>
      <c r="AO99" s="110">
        <f>AO98*Inputs!$B$43</f>
        <v>18510.446741804</v>
      </c>
      <c r="AP99" s="110">
        <f>AP98*Inputs!$B$43</f>
        <v>18769.592996189233</v>
      </c>
      <c r="AQ99" s="110">
        <f>AQ98*Inputs!$B$43</f>
        <v>19032.367298135876</v>
      </c>
      <c r="AR99" s="110">
        <f>AR98*Inputs!$B$43</f>
        <v>36667.758836588597</v>
      </c>
      <c r="AS99" s="110">
        <f>AS98*Inputs!$B$43</f>
        <v>37181.10746030086</v>
      </c>
      <c r="AT99" s="110">
        <f>AT98*Inputs!$B$43</f>
        <v>37701.642964745079</v>
      </c>
      <c r="AU99" s="110">
        <f>AU98*Inputs!$B$43</f>
        <v>16297.824964559853</v>
      </c>
      <c r="AV99" s="110">
        <f>AV98*Inputs!$B$43</f>
        <v>16525.994514063685</v>
      </c>
      <c r="AW99" s="110">
        <f>AW98*Inputs!$B$43</f>
        <v>16757.358437260584</v>
      </c>
      <c r="AX99" s="110">
        <f>AX98*Inputs!$B$43</f>
        <v>32284.726765226253</v>
      </c>
      <c r="AY99" s="110">
        <f>AY98*Inputs!$B$43</f>
        <v>32736.712939939382</v>
      </c>
      <c r="AZ99" s="110">
        <f>AZ98*Inputs!$B$43</f>
        <v>33195.026921098564</v>
      </c>
      <c r="BA99" s="110">
        <f>BA98*Inputs!$B$43</f>
        <v>14349.686005986903</v>
      </c>
      <c r="BB99" s="110">
        <f>BB98*Inputs!$B$43</f>
        <v>14550.581610070722</v>
      </c>
      <c r="BC99" s="110">
        <f>BC98*Inputs!$B$43</f>
        <v>14754.289752611709</v>
      </c>
      <c r="BD99" s="110">
        <f>BD98*Inputs!$B$43</f>
        <v>28425.614637381717</v>
      </c>
      <c r="BE99" s="110">
        <f>BE98*Inputs!$B$43</f>
        <v>28823.573242305069</v>
      </c>
      <c r="BF99" s="110">
        <f>BF98*Inputs!$B$43</f>
        <v>29227.103267697315</v>
      </c>
      <c r="BG99" s="110">
        <f>BG98*Inputs!$B$43</f>
        <v>0</v>
      </c>
      <c r="BH99" s="110">
        <f>BH98*Inputs!$B$43</f>
        <v>0</v>
      </c>
      <c r="BI99" s="110">
        <f>BI98*Inputs!$B$43</f>
        <v>0</v>
      </c>
      <c r="BJ99" s="110">
        <f>BJ98*Inputs!$B$43</f>
        <v>0</v>
      </c>
      <c r="BK99" s="109">
        <f>BK98*Inputs!$B$43</f>
        <v>0</v>
      </c>
      <c r="BL99" s="110">
        <f>BL98*Inputs!$B$43</f>
        <v>0</v>
      </c>
      <c r="BM99" s="110">
        <f ca="1">BM98*Inputs!$B$43</f>
        <v>24908.401644340414</v>
      </c>
      <c r="BN99" s="110">
        <f ca="1">BN98*Inputs!$B$43</f>
        <v>25080.574938225513</v>
      </c>
      <c r="BO99" s="110">
        <f ca="1">BO98*Inputs!$B$43</f>
        <v>25252.68703761711</v>
      </c>
      <c r="BP99" s="110">
        <f ca="1">BP98*Inputs!$B$43</f>
        <v>47686.12888610045</v>
      </c>
      <c r="BQ99" s="110">
        <f ca="1">BQ98*Inputs!$B$43</f>
        <v>47374.516958485168</v>
      </c>
      <c r="BR99" s="110">
        <f ca="1">BR98*Inputs!$B$43</f>
        <v>47044.833415634988</v>
      </c>
      <c r="BS99" s="110">
        <f ca="1">BS98*Inputs!$B$43</f>
        <v>19907.512103100806</v>
      </c>
      <c r="BT99" s="110">
        <f ca="1">BT98*Inputs!$B$43</f>
        <v>19750.981531254747</v>
      </c>
      <c r="BU99" s="110">
        <f ca="1">BU98*Inputs!$B$43</f>
        <v>19397.025213167261</v>
      </c>
      <c r="BV99" s="110">
        <f ca="1">BV98*Inputs!$B$43</f>
        <v>36155.645159007094</v>
      </c>
      <c r="BW99" s="110">
        <f ca="1">BW98*Inputs!$B$43</f>
        <v>35430.155283918706</v>
      </c>
      <c r="BX99" s="110">
        <f ca="1">BX98*Inputs!$B$43</f>
        <v>34677.265185876677</v>
      </c>
      <c r="BY99" s="110">
        <f ca="1">BY98*Inputs!$B$43</f>
        <v>14450.549148562955</v>
      </c>
      <c r="BZ99" s="110">
        <f ca="1">BZ98*Inputs!$B$43</f>
        <v>14105.413390340031</v>
      </c>
      <c r="CA99" s="110">
        <f ca="1">CA98*Inputs!$B$43</f>
        <v>13747.781523253749</v>
      </c>
      <c r="CB99" s="110">
        <f ca="1">CB98*Inputs!$B$43</f>
        <v>25417.00547544262</v>
      </c>
      <c r="CC99" s="110">
        <f ca="1">CC98*Inputs!$B$43</f>
        <v>24688.400559139158</v>
      </c>
      <c r="CD99" s="110">
        <f ca="1">CD98*Inputs!$B$43</f>
        <v>23934.412972106024</v>
      </c>
      <c r="CE99" s="110">
        <f ca="1">CE98*Inputs!$B$43</f>
        <v>9871.118206822297</v>
      </c>
      <c r="CF99" s="110">
        <f ca="1">CF98*Inputs!$B$43</f>
        <v>9527.3083439531401</v>
      </c>
      <c r="CG99" s="110">
        <f ca="1">CG98*Inputs!$B$43</f>
        <v>9171.9370657551135</v>
      </c>
      <c r="CH99" s="110">
        <f ca="1">CH98*Inputs!$B$43</f>
        <v>16729.021274731036</v>
      </c>
      <c r="CI99" s="110">
        <f ca="1">CI98*Inputs!$B$43</f>
        <v>16008.412038958368</v>
      </c>
      <c r="CJ99" s="110">
        <f ca="1">CJ98*Inputs!$B$43</f>
        <v>15264.346856414219</v>
      </c>
      <c r="CK99" s="110">
        <f ca="1">CK98*Inputs!$B$43</f>
        <v>0</v>
      </c>
      <c r="CL99" s="110">
        <f ca="1">CL98*Inputs!$B$43</f>
        <v>0</v>
      </c>
      <c r="CM99" s="110">
        <f ca="1">CM98*Inputs!$B$43</f>
        <v>0</v>
      </c>
      <c r="CN99" s="120">
        <f ca="1">CN98*Inputs!$B$43</f>
        <v>0</v>
      </c>
    </row>
    <row r="100" spans="2:92">
      <c r="B100" s="96" t="s">
        <v>48</v>
      </c>
      <c r="C100" s="109">
        <f>C99*Inputs!$B$56</f>
        <v>0</v>
      </c>
      <c r="D100" s="110">
        <f>D99*Inputs!$B$56</f>
        <v>0</v>
      </c>
      <c r="E100" s="110">
        <f ca="1">E99*Inputs!$B$56</f>
        <v>40529787.462839395</v>
      </c>
      <c r="F100" s="110">
        <f ca="1">F99*Inputs!$B$56</f>
        <v>41097204.487319149</v>
      </c>
      <c r="G100" s="110">
        <f ca="1">G99*Inputs!$B$56</f>
        <v>41672565.35014163</v>
      </c>
      <c r="H100" s="110">
        <f ca="1">H99*Inputs!$B$56</f>
        <v>80286364.403582871</v>
      </c>
      <c r="I100" s="110">
        <f ca="1">I99*Inputs!$B$56</f>
        <v>81410373.505233034</v>
      </c>
      <c r="J100" s="110">
        <f ca="1">J99*Inputs!$B$56</f>
        <v>82550118.734306306</v>
      </c>
      <c r="K100" s="110">
        <f ca="1">K99*Inputs!$B$56</f>
        <v>35685112.905913241</v>
      </c>
      <c r="L100" s="110">
        <f ca="1">L99*Inputs!$B$56</f>
        <v>36184704.48659604</v>
      </c>
      <c r="M100" s="110">
        <f ca="1">M99*Inputs!$B$56</f>
        <v>36691290.349408381</v>
      </c>
      <c r="N100" s="110">
        <f ca="1">N99*Inputs!$B$56</f>
        <v>70689439.98717016</v>
      </c>
      <c r="O100" s="110">
        <f ca="1">O99*Inputs!$B$56</f>
        <v>71679092.146990553</v>
      </c>
      <c r="P100" s="110">
        <f ca="1">P99*Inputs!$B$56</f>
        <v>72682599.437048435</v>
      </c>
      <c r="Q100" s="110">
        <f ca="1">Q99*Inputs!$B$56</f>
        <v>31419540.116644945</v>
      </c>
      <c r="R100" s="110">
        <f ca="1">R99*Inputs!$B$56</f>
        <v>31859413.678277973</v>
      </c>
      <c r="S100" s="110">
        <f ca="1">S99*Inputs!$B$56</f>
        <v>32305445.46977387</v>
      </c>
      <c r="T100" s="110">
        <f ca="1">T99*Inputs!$B$56</f>
        <v>62239671.242066309</v>
      </c>
      <c r="U100" s="110">
        <f ca="1">U99*Inputs!$B$56</f>
        <v>63111026.639455236</v>
      </c>
      <c r="V100" s="110">
        <f ca="1">V99*Inputs!$B$56</f>
        <v>63994581.012407608</v>
      </c>
      <c r="W100" s="110">
        <f ca="1">W99*Inputs!$B$56</f>
        <v>27663846.930910997</v>
      </c>
      <c r="X100" s="110">
        <f ca="1">X99*Inputs!$B$56</f>
        <v>28051140.787943754</v>
      </c>
      <c r="Y100" s="110">
        <f ca="1">Y99*Inputs!$B$56</f>
        <v>28443856.758974969</v>
      </c>
      <c r="Z100" s="110">
        <f ca="1">Z99*Inputs!$B$56</f>
        <v>54799934.43184118</v>
      </c>
      <c r="AA100" s="110">
        <f ca="1">AA99*Inputs!$B$56</f>
        <v>55567133.513886958</v>
      </c>
      <c r="AB100" s="110">
        <f ca="1">AB99*Inputs!$B$56</f>
        <v>56345073.383081377</v>
      </c>
      <c r="AC100" s="110">
        <f ca="1">AC99*Inputs!$B$56</f>
        <v>0</v>
      </c>
      <c r="AD100" s="110">
        <f ca="1">AD99*Inputs!$B$56</f>
        <v>0</v>
      </c>
      <c r="AE100" s="110">
        <f ca="1">AE99*Inputs!$B$56</f>
        <v>0</v>
      </c>
      <c r="AF100" s="120">
        <f ca="1">AF99*Inputs!$B$56</f>
        <v>0</v>
      </c>
      <c r="AG100" s="110">
        <f>AG99*Inputs!$B$56</f>
        <v>0</v>
      </c>
      <c r="AH100" s="110">
        <f>AH99*Inputs!$B$56</f>
        <v>0</v>
      </c>
      <c r="AI100" s="110">
        <f>AI99*Inputs!$B$56</f>
        <v>21023.457996771733</v>
      </c>
      <c r="AJ100" s="110">
        <f>AJ99*Inputs!$B$56</f>
        <v>21317.786408726552</v>
      </c>
      <c r="AK100" s="110">
        <f>AK99*Inputs!$B$56</f>
        <v>21616.235418448698</v>
      </c>
      <c r="AL100" s="110">
        <f>AL99*Inputs!$B$56</f>
        <v>41645.839157183269</v>
      </c>
      <c r="AM100" s="110">
        <f>AM99*Inputs!$B$56</f>
        <v>42228.880905383849</v>
      </c>
      <c r="AN100" s="110">
        <f>AN99*Inputs!$B$56</f>
        <v>42820.085238059182</v>
      </c>
      <c r="AO100" s="110">
        <f>AO99*Inputs!$B$56</f>
        <v>18510.446741804</v>
      </c>
      <c r="AP100" s="110">
        <f>AP99*Inputs!$B$56</f>
        <v>18769.592996189233</v>
      </c>
      <c r="AQ100" s="110">
        <f>AQ99*Inputs!$B$56</f>
        <v>19032.367298135876</v>
      </c>
      <c r="AR100" s="110">
        <f>AR99*Inputs!$B$56</f>
        <v>36667.758836588597</v>
      </c>
      <c r="AS100" s="110">
        <f>AS99*Inputs!$B$56</f>
        <v>37181.10746030086</v>
      </c>
      <c r="AT100" s="110">
        <f>AT99*Inputs!$B$56</f>
        <v>37701.642964745079</v>
      </c>
      <c r="AU100" s="110">
        <f>AU99*Inputs!$B$56</f>
        <v>16297.824964559853</v>
      </c>
      <c r="AV100" s="110">
        <f>AV99*Inputs!$B$56</f>
        <v>16525.994514063685</v>
      </c>
      <c r="AW100" s="110">
        <f>AW99*Inputs!$B$56</f>
        <v>16757.358437260584</v>
      </c>
      <c r="AX100" s="110">
        <f>AX99*Inputs!$B$56</f>
        <v>32284.726765226253</v>
      </c>
      <c r="AY100" s="110">
        <f>AY99*Inputs!$B$56</f>
        <v>32736.712939939382</v>
      </c>
      <c r="AZ100" s="110">
        <f>AZ99*Inputs!$B$56</f>
        <v>33195.026921098564</v>
      </c>
      <c r="BA100" s="110">
        <f>BA99*Inputs!$B$56</f>
        <v>14349.686005986903</v>
      </c>
      <c r="BB100" s="110">
        <f>BB99*Inputs!$B$56</f>
        <v>14550.581610070722</v>
      </c>
      <c r="BC100" s="110">
        <f>BC99*Inputs!$B$56</f>
        <v>14754.289752611709</v>
      </c>
      <c r="BD100" s="110">
        <f>BD99*Inputs!$B$56</f>
        <v>28425.614637381717</v>
      </c>
      <c r="BE100" s="110">
        <f>BE99*Inputs!$B$56</f>
        <v>28823.573242305069</v>
      </c>
      <c r="BF100" s="110">
        <f>BF99*Inputs!$B$56</f>
        <v>29227.103267697315</v>
      </c>
      <c r="BG100" s="110">
        <f>BG99*Inputs!$B$56</f>
        <v>0</v>
      </c>
      <c r="BH100" s="110">
        <f>BH99*Inputs!$B$56</f>
        <v>0</v>
      </c>
      <c r="BI100" s="110">
        <f>BI99*Inputs!$B$56</f>
        <v>0</v>
      </c>
      <c r="BJ100" s="110">
        <f>BJ99*Inputs!$B$56</f>
        <v>0</v>
      </c>
      <c r="BK100" s="109">
        <f>BK99*Inputs!$B$56</f>
        <v>0</v>
      </c>
      <c r="BL100" s="110">
        <f>BL99*Inputs!$B$56</f>
        <v>0</v>
      </c>
      <c r="BM100" s="110">
        <f ca="1">BM99*Inputs!$B$56</f>
        <v>24908.401644340414</v>
      </c>
      <c r="BN100" s="110">
        <f ca="1">BN99*Inputs!$B$56</f>
        <v>25080.574938225513</v>
      </c>
      <c r="BO100" s="110">
        <f ca="1">BO99*Inputs!$B$56</f>
        <v>25252.68703761711</v>
      </c>
      <c r="BP100" s="110">
        <f ca="1">BP99*Inputs!$B$56</f>
        <v>47686.12888610045</v>
      </c>
      <c r="BQ100" s="110">
        <f ca="1">BQ99*Inputs!$B$56</f>
        <v>47374.516958485168</v>
      </c>
      <c r="BR100" s="110">
        <f ca="1">BR99*Inputs!$B$56</f>
        <v>47044.833415634988</v>
      </c>
      <c r="BS100" s="110">
        <f ca="1">BS99*Inputs!$B$56</f>
        <v>19907.512103100806</v>
      </c>
      <c r="BT100" s="110">
        <f ca="1">BT99*Inputs!$B$56</f>
        <v>19750.981531254747</v>
      </c>
      <c r="BU100" s="110">
        <f ca="1">BU99*Inputs!$B$56</f>
        <v>19397.025213167261</v>
      </c>
      <c r="BV100" s="110">
        <f ca="1">BV99*Inputs!$B$56</f>
        <v>36155.645159007094</v>
      </c>
      <c r="BW100" s="110">
        <f ca="1">BW99*Inputs!$B$56</f>
        <v>35430.155283918706</v>
      </c>
      <c r="BX100" s="110">
        <f ca="1">BX99*Inputs!$B$56</f>
        <v>34677.265185876677</v>
      </c>
      <c r="BY100" s="110">
        <f ca="1">BY99*Inputs!$B$56</f>
        <v>14450.549148562955</v>
      </c>
      <c r="BZ100" s="110">
        <f ca="1">BZ99*Inputs!$B$56</f>
        <v>14105.413390340031</v>
      </c>
      <c r="CA100" s="110">
        <f ca="1">CA99*Inputs!$B$56</f>
        <v>13747.781523253749</v>
      </c>
      <c r="CB100" s="110">
        <f ca="1">CB99*Inputs!$B$56</f>
        <v>25417.00547544262</v>
      </c>
      <c r="CC100" s="110">
        <f ca="1">CC99*Inputs!$B$56</f>
        <v>24688.400559139158</v>
      </c>
      <c r="CD100" s="110">
        <f ca="1">CD99*Inputs!$B$56</f>
        <v>23934.412972106024</v>
      </c>
      <c r="CE100" s="110">
        <f ca="1">CE99*Inputs!$B$56</f>
        <v>9871.118206822297</v>
      </c>
      <c r="CF100" s="110">
        <f ca="1">CF99*Inputs!$B$56</f>
        <v>9527.3083439531401</v>
      </c>
      <c r="CG100" s="110">
        <f ca="1">CG99*Inputs!$B$56</f>
        <v>9171.9370657551135</v>
      </c>
      <c r="CH100" s="110">
        <f ca="1">CH99*Inputs!$B$56</f>
        <v>16729.021274731036</v>
      </c>
      <c r="CI100" s="110">
        <f ca="1">CI99*Inputs!$B$56</f>
        <v>16008.412038958368</v>
      </c>
      <c r="CJ100" s="110">
        <f ca="1">CJ99*Inputs!$B$56</f>
        <v>15264.346856414219</v>
      </c>
      <c r="CK100" s="110">
        <f ca="1">CK99*Inputs!$B$56</f>
        <v>0</v>
      </c>
      <c r="CL100" s="110">
        <f ca="1">CL99*Inputs!$B$56</f>
        <v>0</v>
      </c>
      <c r="CM100" s="110">
        <f ca="1">CM99*Inputs!$B$56</f>
        <v>0</v>
      </c>
      <c r="CN100" s="120">
        <f ca="1">CN99*Inputs!$B$56</f>
        <v>0</v>
      </c>
    </row>
    <row r="101" spans="2:92">
      <c r="B101" s="96" t="s">
        <v>49</v>
      </c>
      <c r="C101" s="109">
        <f>C100*Inputs!$B$68</f>
        <v>0</v>
      </c>
      <c r="D101" s="110">
        <f>D100*Inputs!$B$68</f>
        <v>0</v>
      </c>
      <c r="E101" s="110">
        <f ca="1">E100*Inputs!$B$68</f>
        <v>22696680.979190063</v>
      </c>
      <c r="F101" s="110">
        <f ca="1">F100*Inputs!$B$68</f>
        <v>23014434.512898725</v>
      </c>
      <c r="G101" s="110">
        <f ca="1">G100*Inputs!$B$68</f>
        <v>23336636.596079316</v>
      </c>
      <c r="H101" s="110">
        <f ca="1">H100*Inputs!$B$68</f>
        <v>44960364.066006415</v>
      </c>
      <c r="I101" s="110">
        <f ca="1">I100*Inputs!$B$68</f>
        <v>45589809.162930503</v>
      </c>
      <c r="J101" s="110">
        <f ca="1">J100*Inputs!$B$68</f>
        <v>46228066.491211534</v>
      </c>
      <c r="K101" s="110">
        <f ca="1">K100*Inputs!$B$68</f>
        <v>19983663.227311417</v>
      </c>
      <c r="L101" s="110">
        <f ca="1">L100*Inputs!$B$68</f>
        <v>20263434.512493785</v>
      </c>
      <c r="M101" s="110">
        <f ca="1">M100*Inputs!$B$68</f>
        <v>20547122.595668696</v>
      </c>
      <c r="N101" s="110">
        <f ca="1">N100*Inputs!$B$68</f>
        <v>39586086.392815292</v>
      </c>
      <c r="O101" s="110">
        <f ca="1">O100*Inputs!$B$68</f>
        <v>40140291.602314711</v>
      </c>
      <c r="P101" s="110">
        <f ca="1">P100*Inputs!$B$68</f>
        <v>40702255.68474713</v>
      </c>
      <c r="Q101" s="110">
        <f ca="1">Q100*Inputs!$B$68</f>
        <v>17594942.465321172</v>
      </c>
      <c r="R101" s="110">
        <f ca="1">R100*Inputs!$B$68</f>
        <v>17841271.659835666</v>
      </c>
      <c r="S101" s="110">
        <f ca="1">S100*Inputs!$B$68</f>
        <v>18091049.463073369</v>
      </c>
      <c r="T101" s="110">
        <f ca="1">T100*Inputs!$B$68</f>
        <v>34854215.895557135</v>
      </c>
      <c r="U101" s="110">
        <f ca="1">U100*Inputs!$B$68</f>
        <v>35342174.918094933</v>
      </c>
      <c r="V101" s="110">
        <f ca="1">V100*Inputs!$B$68</f>
        <v>35836965.366948262</v>
      </c>
      <c r="W101" s="110">
        <f ca="1">W100*Inputs!$B$68</f>
        <v>15491754.28131016</v>
      </c>
      <c r="X101" s="110">
        <f ca="1">X100*Inputs!$B$68</f>
        <v>15708638.841248505</v>
      </c>
      <c r="Y101" s="110">
        <f ca="1">Y100*Inputs!$B$68</f>
        <v>15928559.785025984</v>
      </c>
      <c r="Z101" s="110">
        <f ca="1">Z100*Inputs!$B$68</f>
        <v>30687963.281831063</v>
      </c>
      <c r="AA101" s="110">
        <f ca="1">AA100*Inputs!$B$68</f>
        <v>31117594.767776698</v>
      </c>
      <c r="AB101" s="110">
        <f ca="1">AB100*Inputs!$B$68</f>
        <v>31553241.094525576</v>
      </c>
      <c r="AC101" s="110">
        <f ca="1">AC100*Inputs!$B$68</f>
        <v>0</v>
      </c>
      <c r="AD101" s="110">
        <f ca="1">AD100*Inputs!$B$68</f>
        <v>0</v>
      </c>
      <c r="AE101" s="110">
        <f ca="1">AE100*Inputs!$B$68</f>
        <v>0</v>
      </c>
      <c r="AF101" s="120">
        <f ca="1">AF100*Inputs!$B$68</f>
        <v>0</v>
      </c>
      <c r="AG101" s="110">
        <f>AG100*Inputs!$B$68</f>
        <v>0</v>
      </c>
      <c r="AH101" s="110">
        <f>AH100*Inputs!$B$68</f>
        <v>0</v>
      </c>
      <c r="AI101" s="110">
        <f>AI100*Inputs!$B$68</f>
        <v>11773.136478192171</v>
      </c>
      <c r="AJ101" s="110">
        <f>AJ100*Inputs!$B$68</f>
        <v>11937.96038888687</v>
      </c>
      <c r="AK101" s="110">
        <f>AK100*Inputs!$B$68</f>
        <v>12105.091834331271</v>
      </c>
      <c r="AL101" s="110">
        <f>AL100*Inputs!$B$68</f>
        <v>23321.669928022631</v>
      </c>
      <c r="AM101" s="110">
        <f>AM100*Inputs!$B$68</f>
        <v>23648.173307014957</v>
      </c>
      <c r="AN101" s="110">
        <f>AN100*Inputs!$B$68</f>
        <v>23979.247733313143</v>
      </c>
      <c r="AO101" s="110">
        <f>AO100*Inputs!$B$68</f>
        <v>10365.850175410242</v>
      </c>
      <c r="AP101" s="110">
        <f>AP100*Inputs!$B$68</f>
        <v>10510.972077865972</v>
      </c>
      <c r="AQ101" s="110">
        <f>AQ100*Inputs!$B$68</f>
        <v>10658.125686956091</v>
      </c>
      <c r="AR101" s="110">
        <f>AR100*Inputs!$B$68</f>
        <v>20533.944948489618</v>
      </c>
      <c r="AS101" s="110">
        <f>AS100*Inputs!$B$68</f>
        <v>20821.420177768483</v>
      </c>
      <c r="AT101" s="110">
        <f>AT100*Inputs!$B$68</f>
        <v>21112.920060257245</v>
      </c>
      <c r="AU101" s="110">
        <f>AU100*Inputs!$B$68</f>
        <v>9126.7819801535188</v>
      </c>
      <c r="AV101" s="110">
        <f>AV100*Inputs!$B$68</f>
        <v>9254.5569278756648</v>
      </c>
      <c r="AW101" s="110">
        <f>AW100*Inputs!$B$68</f>
        <v>9384.1207248659284</v>
      </c>
      <c r="AX101" s="110">
        <f>AX100*Inputs!$B$68</f>
        <v>18079.446988526703</v>
      </c>
      <c r="AY101" s="110">
        <f>AY100*Inputs!$B$68</f>
        <v>18332.559246366054</v>
      </c>
      <c r="AZ101" s="110">
        <f>AZ100*Inputs!$B$68</f>
        <v>18589.215075815198</v>
      </c>
      <c r="BA101" s="110">
        <f>BA100*Inputs!$B$68</f>
        <v>8035.8241633526668</v>
      </c>
      <c r="BB101" s="110">
        <f>BB100*Inputs!$B$68</f>
        <v>8148.3257016396046</v>
      </c>
      <c r="BC101" s="110">
        <f>BC100*Inputs!$B$68</f>
        <v>8262.4022614625574</v>
      </c>
      <c r="BD101" s="110">
        <f>BD100*Inputs!$B$68</f>
        <v>15918.344196933764</v>
      </c>
      <c r="BE101" s="110">
        <f>BE100*Inputs!$B$68</f>
        <v>16141.20101569084</v>
      </c>
      <c r="BF101" s="110">
        <f>BF100*Inputs!$B$68</f>
        <v>16367.177829910499</v>
      </c>
      <c r="BG101" s="110">
        <f>BG100*Inputs!$B$68</f>
        <v>0</v>
      </c>
      <c r="BH101" s="110">
        <f>BH100*Inputs!$B$68</f>
        <v>0</v>
      </c>
      <c r="BI101" s="110">
        <f>BI100*Inputs!$B$68</f>
        <v>0</v>
      </c>
      <c r="BJ101" s="110">
        <f>BJ100*Inputs!$B$68</f>
        <v>0</v>
      </c>
      <c r="BK101" s="109">
        <f>BK100*Inputs!$B$68</f>
        <v>0</v>
      </c>
      <c r="BL101" s="110">
        <f>BL100*Inputs!$B$68</f>
        <v>0</v>
      </c>
      <c r="BM101" s="110">
        <f ca="1">BM100*Inputs!$B$68</f>
        <v>13948.704920830633</v>
      </c>
      <c r="BN101" s="110">
        <f ca="1">BN100*Inputs!$B$68</f>
        <v>14045.121965406288</v>
      </c>
      <c r="BO101" s="110">
        <f ca="1">BO100*Inputs!$B$68</f>
        <v>14141.504741065582</v>
      </c>
      <c r="BP101" s="110">
        <f ca="1">BP100*Inputs!$B$68</f>
        <v>26704.232176216254</v>
      </c>
      <c r="BQ101" s="110">
        <f ca="1">BQ100*Inputs!$B$68</f>
        <v>26529.729496751697</v>
      </c>
      <c r="BR101" s="110">
        <f ca="1">BR100*Inputs!$B$68</f>
        <v>26345.106712755594</v>
      </c>
      <c r="BS101" s="110">
        <f ca="1">BS100*Inputs!$B$68</f>
        <v>11148.206777736452</v>
      </c>
      <c r="BT101" s="110">
        <f ca="1">BT100*Inputs!$B$68</f>
        <v>11060.549657502659</v>
      </c>
      <c r="BU101" s="110">
        <f ca="1">BU100*Inputs!$B$68</f>
        <v>10862.334119373667</v>
      </c>
      <c r="BV101" s="110">
        <f ca="1">BV100*Inputs!$B$68</f>
        <v>20247.161289043976</v>
      </c>
      <c r="BW101" s="110">
        <f ca="1">BW100*Inputs!$B$68</f>
        <v>19840.886958994477</v>
      </c>
      <c r="BX101" s="110">
        <f ca="1">BX100*Inputs!$B$68</f>
        <v>19419.268504090942</v>
      </c>
      <c r="BY101" s="110">
        <f ca="1">BY100*Inputs!$B$68</f>
        <v>8092.3075231952562</v>
      </c>
      <c r="BZ101" s="110">
        <f ca="1">BZ100*Inputs!$B$68</f>
        <v>7899.0314985904179</v>
      </c>
      <c r="CA101" s="110">
        <f ca="1">CA100*Inputs!$B$68</f>
        <v>7698.7576530221004</v>
      </c>
      <c r="CB101" s="110">
        <f ca="1">CB100*Inputs!$B$68</f>
        <v>14233.523066247868</v>
      </c>
      <c r="CC101" s="110">
        <f ca="1">CC100*Inputs!$B$68</f>
        <v>13825.50431311793</v>
      </c>
      <c r="CD101" s="110">
        <f ca="1">CD100*Inputs!$B$68</f>
        <v>13403.271264379375</v>
      </c>
      <c r="CE101" s="110">
        <f ca="1">CE100*Inputs!$B$68</f>
        <v>5527.8261958204866</v>
      </c>
      <c r="CF101" s="110">
        <f ca="1">CF100*Inputs!$B$68</f>
        <v>5335.2926726137594</v>
      </c>
      <c r="CG101" s="110">
        <f ca="1">CG100*Inputs!$B$68</f>
        <v>5136.2847568228644</v>
      </c>
      <c r="CH101" s="110">
        <f ca="1">CH100*Inputs!$B$68</f>
        <v>9368.2519138493808</v>
      </c>
      <c r="CI101" s="110">
        <f ca="1">CI100*Inputs!$B$68</f>
        <v>8964.710741816687</v>
      </c>
      <c r="CJ101" s="110">
        <f ca="1">CJ100*Inputs!$B$68</f>
        <v>8548.0342395919633</v>
      </c>
      <c r="CK101" s="110">
        <f ca="1">CK100*Inputs!$B$68</f>
        <v>0</v>
      </c>
      <c r="CL101" s="110">
        <f ca="1">CL100*Inputs!$B$68</f>
        <v>0</v>
      </c>
      <c r="CM101" s="110">
        <f ca="1">CM100*Inputs!$B$68</f>
        <v>0</v>
      </c>
      <c r="CN101" s="120">
        <f ca="1">CN100*Inputs!$B$68</f>
        <v>0</v>
      </c>
    </row>
    <row r="102" spans="2:92">
      <c r="C102" s="109"/>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2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09"/>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20"/>
    </row>
    <row r="103" spans="2:92">
      <c r="B103" s="123" t="s">
        <v>76</v>
      </c>
      <c r="C103" s="109"/>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2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09"/>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20"/>
    </row>
    <row r="104" spans="2:92">
      <c r="B104" s="96" t="s">
        <v>46</v>
      </c>
      <c r="C104" s="109">
        <f ca="1">'Compliance Imp.'!F27</f>
        <v>73089700</v>
      </c>
      <c r="D104" s="110">
        <f ca="1">'Compliance Imp.'!G27</f>
        <v>73089700</v>
      </c>
      <c r="E104" s="110">
        <f ca="1">'Compliance Imp.'!H27</f>
        <v>73089700</v>
      </c>
      <c r="F104" s="110">
        <f ca="1">'Compliance Imp.'!I27</f>
        <v>73089700</v>
      </c>
      <c r="G104" s="110">
        <f ca="1">'Compliance Imp.'!J27</f>
        <v>73089700</v>
      </c>
      <c r="H104" s="110">
        <f ca="1">'Compliance Imp.'!K27</f>
        <v>73089700</v>
      </c>
      <c r="I104" s="110">
        <f ca="1">'Compliance Imp.'!L27</f>
        <v>73089700</v>
      </c>
      <c r="J104" s="110">
        <f ca="1">'Compliance Imp.'!M27</f>
        <v>73089700</v>
      </c>
      <c r="K104" s="110">
        <f ca="1">'Compliance Imp.'!N27</f>
        <v>73089700</v>
      </c>
      <c r="L104" s="110">
        <f ca="1">'Compliance Imp.'!O27</f>
        <v>73089700</v>
      </c>
      <c r="M104" s="110">
        <f ca="1">'Compliance Imp.'!P27</f>
        <v>73089700</v>
      </c>
      <c r="N104" s="110">
        <f ca="1">'Compliance Imp.'!Q27</f>
        <v>73089700</v>
      </c>
      <c r="O104" s="110">
        <f ca="1">'Compliance Imp.'!R27</f>
        <v>73089700</v>
      </c>
      <c r="P104" s="110">
        <f ca="1">'Compliance Imp.'!S27</f>
        <v>73089700</v>
      </c>
      <c r="Q104" s="110">
        <f ca="1">'Compliance Imp.'!T27</f>
        <v>73089700</v>
      </c>
      <c r="R104" s="110">
        <f ca="1">'Compliance Imp.'!U27</f>
        <v>73089700</v>
      </c>
      <c r="S104" s="110">
        <f ca="1">'Compliance Imp.'!V27</f>
        <v>73089700</v>
      </c>
      <c r="T104" s="110">
        <f ca="1">'Compliance Imp.'!W27</f>
        <v>73089700</v>
      </c>
      <c r="U104" s="110">
        <f ca="1">'Compliance Imp.'!X27</f>
        <v>73089700</v>
      </c>
      <c r="V104" s="110">
        <f ca="1">'Compliance Imp.'!Y27</f>
        <v>73089700</v>
      </c>
      <c r="W104" s="110">
        <f ca="1">'Compliance Imp.'!Z27</f>
        <v>73089700</v>
      </c>
      <c r="X104" s="110">
        <f ca="1">'Compliance Imp.'!AA27</f>
        <v>73089700</v>
      </c>
      <c r="Y104" s="110">
        <f ca="1">'Compliance Imp.'!AB27</f>
        <v>73089700</v>
      </c>
      <c r="Z104" s="110">
        <f ca="1">'Compliance Imp.'!AC27</f>
        <v>73089700</v>
      </c>
      <c r="AA104" s="110">
        <f ca="1">'Compliance Imp.'!AD27</f>
        <v>73089700</v>
      </c>
      <c r="AB104" s="110">
        <f ca="1">'Compliance Imp.'!AE27</f>
        <v>73089700</v>
      </c>
      <c r="AC104" s="110">
        <f ca="1">'Compliance Imp.'!AF27</f>
        <v>73089700</v>
      </c>
      <c r="AD104" s="110">
        <f ca="1">'Compliance Imp.'!AG27</f>
        <v>73089700</v>
      </c>
      <c r="AE104" s="110">
        <f ca="1">'Compliance Imp.'!AH27</f>
        <v>73089700</v>
      </c>
      <c r="AF104" s="120">
        <f ca="1">'Compliance Imp.'!AI27</f>
        <v>73089700</v>
      </c>
      <c r="AG104" s="110">
        <f ca="1">'Compliance Imp.'!AJ27</f>
        <v>327450</v>
      </c>
      <c r="AH104" s="110">
        <f ca="1">'Compliance Imp.'!AK27</f>
        <v>327450</v>
      </c>
      <c r="AI104" s="110">
        <f ca="1">'Compliance Imp.'!AL27</f>
        <v>327450</v>
      </c>
      <c r="AJ104" s="110">
        <f ca="1">'Compliance Imp.'!AM27</f>
        <v>327450</v>
      </c>
      <c r="AK104" s="110">
        <f ca="1">'Compliance Imp.'!AN27</f>
        <v>327450</v>
      </c>
      <c r="AL104" s="110">
        <f ca="1">'Compliance Imp.'!AO27</f>
        <v>327450</v>
      </c>
      <c r="AM104" s="110">
        <f ca="1">'Compliance Imp.'!AP27</f>
        <v>327450</v>
      </c>
      <c r="AN104" s="110">
        <f ca="1">'Compliance Imp.'!AQ27</f>
        <v>327450</v>
      </c>
      <c r="AO104" s="110">
        <f ca="1">'Compliance Imp.'!AR27</f>
        <v>327450</v>
      </c>
      <c r="AP104" s="110">
        <f ca="1">'Compliance Imp.'!AS27</f>
        <v>327450</v>
      </c>
      <c r="AQ104" s="110">
        <f ca="1">'Compliance Imp.'!AT27</f>
        <v>327450</v>
      </c>
      <c r="AR104" s="110">
        <f ca="1">'Compliance Imp.'!AU27</f>
        <v>327450</v>
      </c>
      <c r="AS104" s="110">
        <f ca="1">'Compliance Imp.'!AV27</f>
        <v>327450</v>
      </c>
      <c r="AT104" s="110">
        <f ca="1">'Compliance Imp.'!AW27</f>
        <v>327450</v>
      </c>
      <c r="AU104" s="110">
        <f ca="1">'Compliance Imp.'!AX27</f>
        <v>327450</v>
      </c>
      <c r="AV104" s="110">
        <f ca="1">'Compliance Imp.'!AY27</f>
        <v>327450</v>
      </c>
      <c r="AW104" s="110">
        <f ca="1">'Compliance Imp.'!AZ27</f>
        <v>327450</v>
      </c>
      <c r="AX104" s="110">
        <f ca="1">'Compliance Imp.'!BA27</f>
        <v>327450</v>
      </c>
      <c r="AY104" s="110">
        <f ca="1">'Compliance Imp.'!BB27</f>
        <v>327450</v>
      </c>
      <c r="AZ104" s="110">
        <f ca="1">'Compliance Imp.'!BC27</f>
        <v>327450</v>
      </c>
      <c r="BA104" s="110">
        <f ca="1">'Compliance Imp.'!BD27</f>
        <v>327450</v>
      </c>
      <c r="BB104" s="110">
        <f ca="1">'Compliance Imp.'!BE27</f>
        <v>327450</v>
      </c>
      <c r="BC104" s="110">
        <f ca="1">'Compliance Imp.'!BF27</f>
        <v>327450</v>
      </c>
      <c r="BD104" s="110">
        <f ca="1">'Compliance Imp.'!BG27</f>
        <v>327450</v>
      </c>
      <c r="BE104" s="110">
        <f ca="1">'Compliance Imp.'!BH27</f>
        <v>327450</v>
      </c>
      <c r="BF104" s="110">
        <f ca="1">'Compliance Imp.'!BI27</f>
        <v>327450</v>
      </c>
      <c r="BG104" s="110">
        <f ca="1">'Compliance Imp.'!BJ27</f>
        <v>327450</v>
      </c>
      <c r="BH104" s="110">
        <f ca="1">'Compliance Imp.'!BK27</f>
        <v>327450</v>
      </c>
      <c r="BI104" s="110">
        <f ca="1">'Compliance Imp.'!BL27</f>
        <v>327450</v>
      </c>
      <c r="BJ104" s="110">
        <f ca="1">'Compliance Imp.'!BM27</f>
        <v>327450</v>
      </c>
      <c r="BK104" s="109">
        <f ca="1">'Compliance Imp.'!BN27</f>
        <v>62484.634478873239</v>
      </c>
      <c r="BL104" s="110">
        <f ca="1">'Compliance Imp.'!BO27</f>
        <v>62170.657598591541</v>
      </c>
      <c r="BM104" s="110">
        <f ca="1">'Compliance Imp.'!BP27</f>
        <v>61856.680718309857</v>
      </c>
      <c r="BN104" s="110">
        <f ca="1">'Compliance Imp.'!BQ27</f>
        <v>61542.703838028159</v>
      </c>
      <c r="BO104" s="110">
        <f ca="1">'Compliance Imp.'!BR27</f>
        <v>61228.726957746476</v>
      </c>
      <c r="BP104" s="110">
        <f ca="1">'Compliance Imp.'!BS27</f>
        <v>60349.591692957736</v>
      </c>
      <c r="BQ104" s="110">
        <f ca="1">'Compliance Imp.'!BT27</f>
        <v>59470.456428169004</v>
      </c>
      <c r="BR104" s="110">
        <f ca="1">'Compliance Imp.'!BU27</f>
        <v>58591.321163380271</v>
      </c>
      <c r="BS104" s="110">
        <f ca="1">'Compliance Imp.'!BV27</f>
        <v>57712.185898591531</v>
      </c>
      <c r="BT104" s="110">
        <f ca="1">'Compliance Imp.'!BW27</f>
        <v>56833.050633802814</v>
      </c>
      <c r="BU104" s="110">
        <f ca="1">'Compliance Imp.'!BX27</f>
        <v>55577.143112676051</v>
      </c>
      <c r="BV104" s="110">
        <f ca="1">'Compliance Imp.'!BY27</f>
        <v>54321.235591549295</v>
      </c>
      <c r="BW104" s="110">
        <f ca="1">'Compliance Imp.'!BZ27</f>
        <v>53065.328070422533</v>
      </c>
      <c r="BX104" s="110">
        <f ca="1">'Compliance Imp.'!CA27</f>
        <v>51809.42054929577</v>
      </c>
      <c r="BY104" s="110">
        <f ca="1">'Compliance Imp.'!CB27</f>
        <v>50553.513028169007</v>
      </c>
      <c r="BZ104" s="110">
        <f ca="1">'Compliance Imp.'!CC27</f>
        <v>49297.605507042244</v>
      </c>
      <c r="CA104" s="110">
        <f ca="1">'Compliance Imp.'!CD27</f>
        <v>48041.697985915482</v>
      </c>
      <c r="CB104" s="110">
        <f ca="1">'Compliance Imp.'!CE27</f>
        <v>46785.790464788719</v>
      </c>
      <c r="CC104" s="110">
        <f ca="1">'Compliance Imp.'!CF27</f>
        <v>45529.882943661956</v>
      </c>
      <c r="CD104" s="110">
        <f ca="1">'Compliance Imp.'!CG27</f>
        <v>44273.975422535194</v>
      </c>
      <c r="CE104" s="110">
        <f ca="1">'Compliance Imp.'!CH27</f>
        <v>43018.067901408431</v>
      </c>
      <c r="CF104" s="110">
        <f ca="1">'Compliance Imp.'!CI27</f>
        <v>41762.160380281675</v>
      </c>
      <c r="CG104" s="110">
        <f ca="1">'Compliance Imp.'!CJ27</f>
        <v>40506.252859154913</v>
      </c>
      <c r="CH104" s="110">
        <f ca="1">'Compliance Imp.'!CK27</f>
        <v>39250.34533802815</v>
      </c>
      <c r="CI104" s="110">
        <f ca="1">'Compliance Imp.'!CL27</f>
        <v>37994.437816901387</v>
      </c>
      <c r="CJ104" s="110">
        <f ca="1">'Compliance Imp.'!CM27</f>
        <v>36738.530295774624</v>
      </c>
      <c r="CK104" s="110">
        <f ca="1">'Compliance Imp.'!CN27</f>
        <v>35482.622774647862</v>
      </c>
      <c r="CL104" s="110">
        <f ca="1">'Compliance Imp.'!CO27</f>
        <v>34226.715253521099</v>
      </c>
      <c r="CM104" s="110">
        <f ca="1">'Compliance Imp.'!CP27</f>
        <v>32970.807732394343</v>
      </c>
      <c r="CN104" s="120">
        <f ca="1">'Compliance Imp.'!CQ27</f>
        <v>31714.900211267606</v>
      </c>
    </row>
    <row r="105" spans="2:92">
      <c r="B105" s="96" t="s">
        <v>47</v>
      </c>
      <c r="C105" s="109">
        <f ca="1">C104</f>
        <v>73089700</v>
      </c>
      <c r="D105" s="110">
        <f t="shared" ref="D105:BO106" ca="1" si="14">D104</f>
        <v>73089700</v>
      </c>
      <c r="E105" s="110">
        <f t="shared" ca="1" si="14"/>
        <v>73089700</v>
      </c>
      <c r="F105" s="110">
        <f t="shared" ca="1" si="14"/>
        <v>73089700</v>
      </c>
      <c r="G105" s="110">
        <f t="shared" ca="1" si="14"/>
        <v>73089700</v>
      </c>
      <c r="H105" s="110">
        <f t="shared" ca="1" si="14"/>
        <v>73089700</v>
      </c>
      <c r="I105" s="110">
        <f t="shared" ca="1" si="14"/>
        <v>73089700</v>
      </c>
      <c r="J105" s="110">
        <f t="shared" ca="1" si="14"/>
        <v>73089700</v>
      </c>
      <c r="K105" s="110">
        <f t="shared" ca="1" si="14"/>
        <v>73089700</v>
      </c>
      <c r="L105" s="110">
        <f t="shared" ca="1" si="14"/>
        <v>73089700</v>
      </c>
      <c r="M105" s="110">
        <f t="shared" ca="1" si="14"/>
        <v>73089700</v>
      </c>
      <c r="N105" s="110">
        <f t="shared" ca="1" si="14"/>
        <v>73089700</v>
      </c>
      <c r="O105" s="110">
        <f t="shared" ca="1" si="14"/>
        <v>73089700</v>
      </c>
      <c r="P105" s="110">
        <f t="shared" ca="1" si="14"/>
        <v>73089700</v>
      </c>
      <c r="Q105" s="110">
        <f t="shared" ca="1" si="14"/>
        <v>73089700</v>
      </c>
      <c r="R105" s="110">
        <f t="shared" ca="1" si="14"/>
        <v>73089700</v>
      </c>
      <c r="S105" s="110">
        <f t="shared" ca="1" si="14"/>
        <v>73089700</v>
      </c>
      <c r="T105" s="110">
        <f t="shared" ca="1" si="14"/>
        <v>73089700</v>
      </c>
      <c r="U105" s="110">
        <f t="shared" ca="1" si="14"/>
        <v>73089700</v>
      </c>
      <c r="V105" s="110">
        <f t="shared" ca="1" si="14"/>
        <v>73089700</v>
      </c>
      <c r="W105" s="110">
        <f t="shared" ca="1" si="14"/>
        <v>73089700</v>
      </c>
      <c r="X105" s="110">
        <f t="shared" ca="1" si="14"/>
        <v>73089700</v>
      </c>
      <c r="Y105" s="110">
        <f t="shared" ca="1" si="14"/>
        <v>73089700</v>
      </c>
      <c r="Z105" s="110">
        <f t="shared" ca="1" si="14"/>
        <v>73089700</v>
      </c>
      <c r="AA105" s="110">
        <f t="shared" ca="1" si="14"/>
        <v>73089700</v>
      </c>
      <c r="AB105" s="110">
        <f t="shared" ca="1" si="14"/>
        <v>73089700</v>
      </c>
      <c r="AC105" s="110">
        <f t="shared" ca="1" si="14"/>
        <v>73089700</v>
      </c>
      <c r="AD105" s="110">
        <f t="shared" ca="1" si="14"/>
        <v>73089700</v>
      </c>
      <c r="AE105" s="110">
        <f t="shared" ca="1" si="14"/>
        <v>73089700</v>
      </c>
      <c r="AF105" s="120">
        <f t="shared" ca="1" si="14"/>
        <v>73089700</v>
      </c>
      <c r="AG105" s="110">
        <f t="shared" ca="1" si="14"/>
        <v>327450</v>
      </c>
      <c r="AH105" s="110">
        <f t="shared" ca="1" si="14"/>
        <v>327450</v>
      </c>
      <c r="AI105" s="110">
        <f t="shared" ca="1" si="14"/>
        <v>327450</v>
      </c>
      <c r="AJ105" s="110">
        <f t="shared" ca="1" si="14"/>
        <v>327450</v>
      </c>
      <c r="AK105" s="110">
        <f t="shared" ca="1" si="14"/>
        <v>327450</v>
      </c>
      <c r="AL105" s="110">
        <f t="shared" ca="1" si="14"/>
        <v>327450</v>
      </c>
      <c r="AM105" s="110">
        <f t="shared" ca="1" si="14"/>
        <v>327450</v>
      </c>
      <c r="AN105" s="110">
        <f t="shared" ca="1" si="14"/>
        <v>327450</v>
      </c>
      <c r="AO105" s="110">
        <f t="shared" ca="1" si="14"/>
        <v>327450</v>
      </c>
      <c r="AP105" s="110">
        <f t="shared" ca="1" si="14"/>
        <v>327450</v>
      </c>
      <c r="AQ105" s="110">
        <f t="shared" ca="1" si="14"/>
        <v>327450</v>
      </c>
      <c r="AR105" s="110">
        <f t="shared" ca="1" si="14"/>
        <v>327450</v>
      </c>
      <c r="AS105" s="110">
        <f t="shared" ca="1" si="14"/>
        <v>327450</v>
      </c>
      <c r="AT105" s="110">
        <f t="shared" ca="1" si="14"/>
        <v>327450</v>
      </c>
      <c r="AU105" s="110">
        <f t="shared" ca="1" si="14"/>
        <v>327450</v>
      </c>
      <c r="AV105" s="110">
        <f t="shared" ca="1" si="14"/>
        <v>327450</v>
      </c>
      <c r="AW105" s="110">
        <f t="shared" ca="1" si="14"/>
        <v>327450</v>
      </c>
      <c r="AX105" s="110">
        <f t="shared" ca="1" si="14"/>
        <v>327450</v>
      </c>
      <c r="AY105" s="110">
        <f t="shared" ca="1" si="14"/>
        <v>327450</v>
      </c>
      <c r="AZ105" s="110">
        <f t="shared" ca="1" si="14"/>
        <v>327450</v>
      </c>
      <c r="BA105" s="110">
        <f t="shared" ca="1" si="14"/>
        <v>327450</v>
      </c>
      <c r="BB105" s="110">
        <f t="shared" ca="1" si="14"/>
        <v>327450</v>
      </c>
      <c r="BC105" s="110">
        <f t="shared" ca="1" si="14"/>
        <v>327450</v>
      </c>
      <c r="BD105" s="110">
        <f t="shared" ca="1" si="14"/>
        <v>327450</v>
      </c>
      <c r="BE105" s="110">
        <f t="shared" ca="1" si="14"/>
        <v>327450</v>
      </c>
      <c r="BF105" s="110">
        <f t="shared" ca="1" si="14"/>
        <v>327450</v>
      </c>
      <c r="BG105" s="110">
        <f t="shared" ca="1" si="14"/>
        <v>327450</v>
      </c>
      <c r="BH105" s="110">
        <f t="shared" ca="1" si="14"/>
        <v>327450</v>
      </c>
      <c r="BI105" s="110">
        <f t="shared" ca="1" si="14"/>
        <v>327450</v>
      </c>
      <c r="BJ105" s="110">
        <f t="shared" ca="1" si="14"/>
        <v>327450</v>
      </c>
      <c r="BK105" s="109">
        <f t="shared" ca="1" si="14"/>
        <v>62484.634478873239</v>
      </c>
      <c r="BL105" s="110">
        <f t="shared" ca="1" si="14"/>
        <v>62170.657598591541</v>
      </c>
      <c r="BM105" s="110">
        <f t="shared" ca="1" si="14"/>
        <v>61856.680718309857</v>
      </c>
      <c r="BN105" s="110">
        <f t="shared" ca="1" si="14"/>
        <v>61542.703838028159</v>
      </c>
      <c r="BO105" s="110">
        <f t="shared" ca="1" si="14"/>
        <v>61228.726957746476</v>
      </c>
      <c r="BP105" s="110">
        <f t="shared" ref="BP105:CN106" ca="1" si="15">BP104</f>
        <v>60349.591692957736</v>
      </c>
      <c r="BQ105" s="110">
        <f t="shared" ca="1" si="15"/>
        <v>59470.456428169004</v>
      </c>
      <c r="BR105" s="110">
        <f t="shared" ca="1" si="15"/>
        <v>58591.321163380271</v>
      </c>
      <c r="BS105" s="110">
        <f t="shared" ca="1" si="15"/>
        <v>57712.185898591531</v>
      </c>
      <c r="BT105" s="110">
        <f t="shared" ca="1" si="15"/>
        <v>56833.050633802814</v>
      </c>
      <c r="BU105" s="110">
        <f t="shared" ca="1" si="15"/>
        <v>55577.143112676051</v>
      </c>
      <c r="BV105" s="110">
        <f t="shared" ca="1" si="15"/>
        <v>54321.235591549295</v>
      </c>
      <c r="BW105" s="110">
        <f t="shared" ca="1" si="15"/>
        <v>53065.328070422533</v>
      </c>
      <c r="BX105" s="110">
        <f t="shared" ca="1" si="15"/>
        <v>51809.42054929577</v>
      </c>
      <c r="BY105" s="110">
        <f t="shared" ca="1" si="15"/>
        <v>50553.513028169007</v>
      </c>
      <c r="BZ105" s="110">
        <f t="shared" ca="1" si="15"/>
        <v>49297.605507042244</v>
      </c>
      <c r="CA105" s="110">
        <f t="shared" ca="1" si="15"/>
        <v>48041.697985915482</v>
      </c>
      <c r="CB105" s="110">
        <f t="shared" ca="1" si="15"/>
        <v>46785.790464788719</v>
      </c>
      <c r="CC105" s="110">
        <f t="shared" ca="1" si="15"/>
        <v>45529.882943661956</v>
      </c>
      <c r="CD105" s="110">
        <f t="shared" ca="1" si="15"/>
        <v>44273.975422535194</v>
      </c>
      <c r="CE105" s="110">
        <f t="shared" ca="1" si="15"/>
        <v>43018.067901408431</v>
      </c>
      <c r="CF105" s="110">
        <f t="shared" ca="1" si="15"/>
        <v>41762.160380281675</v>
      </c>
      <c r="CG105" s="110">
        <f t="shared" ca="1" si="15"/>
        <v>40506.252859154913</v>
      </c>
      <c r="CH105" s="110">
        <f t="shared" ca="1" si="15"/>
        <v>39250.34533802815</v>
      </c>
      <c r="CI105" s="110">
        <f t="shared" ca="1" si="15"/>
        <v>37994.437816901387</v>
      </c>
      <c r="CJ105" s="110">
        <f t="shared" ca="1" si="15"/>
        <v>36738.530295774624</v>
      </c>
      <c r="CK105" s="110">
        <f t="shared" ca="1" si="15"/>
        <v>35482.622774647862</v>
      </c>
      <c r="CL105" s="110">
        <f t="shared" ca="1" si="15"/>
        <v>34226.715253521099</v>
      </c>
      <c r="CM105" s="110">
        <f t="shared" ca="1" si="15"/>
        <v>32970.807732394343</v>
      </c>
      <c r="CN105" s="120">
        <f t="shared" ca="1" si="15"/>
        <v>31714.900211267606</v>
      </c>
    </row>
    <row r="106" spans="2:92">
      <c r="B106" s="96" t="s">
        <v>48</v>
      </c>
      <c r="C106" s="109">
        <f ca="1">C105</f>
        <v>73089700</v>
      </c>
      <c r="D106" s="110">
        <f t="shared" ca="1" si="14"/>
        <v>73089700</v>
      </c>
      <c r="E106" s="110">
        <f t="shared" ca="1" si="14"/>
        <v>73089700</v>
      </c>
      <c r="F106" s="110">
        <f t="shared" ca="1" si="14"/>
        <v>73089700</v>
      </c>
      <c r="G106" s="110">
        <f t="shared" ca="1" si="14"/>
        <v>73089700</v>
      </c>
      <c r="H106" s="110">
        <f t="shared" ca="1" si="14"/>
        <v>73089700</v>
      </c>
      <c r="I106" s="110">
        <f t="shared" ca="1" si="14"/>
        <v>73089700</v>
      </c>
      <c r="J106" s="110">
        <f t="shared" ca="1" si="14"/>
        <v>73089700</v>
      </c>
      <c r="K106" s="110">
        <f t="shared" ca="1" si="14"/>
        <v>73089700</v>
      </c>
      <c r="L106" s="110">
        <f t="shared" ca="1" si="14"/>
        <v>73089700</v>
      </c>
      <c r="M106" s="110">
        <f t="shared" ca="1" si="14"/>
        <v>73089700</v>
      </c>
      <c r="N106" s="110">
        <f t="shared" ca="1" si="14"/>
        <v>73089700</v>
      </c>
      <c r="O106" s="110">
        <f t="shared" ca="1" si="14"/>
        <v>73089700</v>
      </c>
      <c r="P106" s="110">
        <f t="shared" ca="1" si="14"/>
        <v>73089700</v>
      </c>
      <c r="Q106" s="110">
        <f t="shared" ca="1" si="14"/>
        <v>73089700</v>
      </c>
      <c r="R106" s="110">
        <f t="shared" ca="1" si="14"/>
        <v>73089700</v>
      </c>
      <c r="S106" s="110">
        <f t="shared" ca="1" si="14"/>
        <v>73089700</v>
      </c>
      <c r="T106" s="110">
        <f t="shared" ca="1" si="14"/>
        <v>73089700</v>
      </c>
      <c r="U106" s="110">
        <f t="shared" ca="1" si="14"/>
        <v>73089700</v>
      </c>
      <c r="V106" s="110">
        <f t="shared" ca="1" si="14"/>
        <v>73089700</v>
      </c>
      <c r="W106" s="110">
        <f t="shared" ca="1" si="14"/>
        <v>73089700</v>
      </c>
      <c r="X106" s="110">
        <f t="shared" ca="1" si="14"/>
        <v>73089700</v>
      </c>
      <c r="Y106" s="110">
        <f t="shared" ca="1" si="14"/>
        <v>73089700</v>
      </c>
      <c r="Z106" s="110">
        <f t="shared" ca="1" si="14"/>
        <v>73089700</v>
      </c>
      <c r="AA106" s="110">
        <f t="shared" ca="1" si="14"/>
        <v>73089700</v>
      </c>
      <c r="AB106" s="110">
        <f t="shared" ca="1" si="14"/>
        <v>73089700</v>
      </c>
      <c r="AC106" s="110">
        <f t="shared" ca="1" si="14"/>
        <v>73089700</v>
      </c>
      <c r="AD106" s="110">
        <f t="shared" ca="1" si="14"/>
        <v>73089700</v>
      </c>
      <c r="AE106" s="110">
        <f t="shared" ca="1" si="14"/>
        <v>73089700</v>
      </c>
      <c r="AF106" s="120">
        <f t="shared" ca="1" si="14"/>
        <v>73089700</v>
      </c>
      <c r="AG106" s="110">
        <f t="shared" ca="1" si="14"/>
        <v>327450</v>
      </c>
      <c r="AH106" s="110">
        <f t="shared" ca="1" si="14"/>
        <v>327450</v>
      </c>
      <c r="AI106" s="110">
        <f t="shared" ca="1" si="14"/>
        <v>327450</v>
      </c>
      <c r="AJ106" s="110">
        <f t="shared" ca="1" si="14"/>
        <v>327450</v>
      </c>
      <c r="AK106" s="110">
        <f t="shared" ca="1" si="14"/>
        <v>327450</v>
      </c>
      <c r="AL106" s="110">
        <f t="shared" ca="1" si="14"/>
        <v>327450</v>
      </c>
      <c r="AM106" s="110">
        <f t="shared" ca="1" si="14"/>
        <v>327450</v>
      </c>
      <c r="AN106" s="110">
        <f t="shared" ca="1" si="14"/>
        <v>327450</v>
      </c>
      <c r="AO106" s="110">
        <f t="shared" ca="1" si="14"/>
        <v>327450</v>
      </c>
      <c r="AP106" s="110">
        <f t="shared" ca="1" si="14"/>
        <v>327450</v>
      </c>
      <c r="AQ106" s="110">
        <f t="shared" ca="1" si="14"/>
        <v>327450</v>
      </c>
      <c r="AR106" s="110">
        <f t="shared" ca="1" si="14"/>
        <v>327450</v>
      </c>
      <c r="AS106" s="110">
        <f t="shared" ca="1" si="14"/>
        <v>327450</v>
      </c>
      <c r="AT106" s="110">
        <f t="shared" ca="1" si="14"/>
        <v>327450</v>
      </c>
      <c r="AU106" s="110">
        <f t="shared" ca="1" si="14"/>
        <v>327450</v>
      </c>
      <c r="AV106" s="110">
        <f t="shared" ca="1" si="14"/>
        <v>327450</v>
      </c>
      <c r="AW106" s="110">
        <f t="shared" ca="1" si="14"/>
        <v>327450</v>
      </c>
      <c r="AX106" s="110">
        <f t="shared" ca="1" si="14"/>
        <v>327450</v>
      </c>
      <c r="AY106" s="110">
        <f t="shared" ca="1" si="14"/>
        <v>327450</v>
      </c>
      <c r="AZ106" s="110">
        <f t="shared" ca="1" si="14"/>
        <v>327450</v>
      </c>
      <c r="BA106" s="110">
        <f t="shared" ca="1" si="14"/>
        <v>327450</v>
      </c>
      <c r="BB106" s="110">
        <f t="shared" ca="1" si="14"/>
        <v>327450</v>
      </c>
      <c r="BC106" s="110">
        <f t="shared" ca="1" si="14"/>
        <v>327450</v>
      </c>
      <c r="BD106" s="110">
        <f t="shared" ca="1" si="14"/>
        <v>327450</v>
      </c>
      <c r="BE106" s="110">
        <f t="shared" ca="1" si="14"/>
        <v>327450</v>
      </c>
      <c r="BF106" s="110">
        <f t="shared" ca="1" si="14"/>
        <v>327450</v>
      </c>
      <c r="BG106" s="110">
        <f t="shared" ca="1" si="14"/>
        <v>327450</v>
      </c>
      <c r="BH106" s="110">
        <f t="shared" ca="1" si="14"/>
        <v>327450</v>
      </c>
      <c r="BI106" s="110">
        <f t="shared" ca="1" si="14"/>
        <v>327450</v>
      </c>
      <c r="BJ106" s="110">
        <f t="shared" ca="1" si="14"/>
        <v>327450</v>
      </c>
      <c r="BK106" s="109">
        <f t="shared" ca="1" si="14"/>
        <v>62484.634478873239</v>
      </c>
      <c r="BL106" s="110">
        <f t="shared" ca="1" si="14"/>
        <v>62170.657598591541</v>
      </c>
      <c r="BM106" s="110">
        <f t="shared" ca="1" si="14"/>
        <v>61856.680718309857</v>
      </c>
      <c r="BN106" s="110">
        <f t="shared" ca="1" si="14"/>
        <v>61542.703838028159</v>
      </c>
      <c r="BO106" s="110">
        <f t="shared" ca="1" si="14"/>
        <v>61228.726957746476</v>
      </c>
      <c r="BP106" s="110">
        <f t="shared" ca="1" si="15"/>
        <v>60349.591692957736</v>
      </c>
      <c r="BQ106" s="110">
        <f t="shared" ca="1" si="15"/>
        <v>59470.456428169004</v>
      </c>
      <c r="BR106" s="110">
        <f t="shared" ca="1" si="15"/>
        <v>58591.321163380271</v>
      </c>
      <c r="BS106" s="110">
        <f t="shared" ca="1" si="15"/>
        <v>57712.185898591531</v>
      </c>
      <c r="BT106" s="110">
        <f t="shared" ca="1" si="15"/>
        <v>56833.050633802814</v>
      </c>
      <c r="BU106" s="110">
        <f t="shared" ca="1" si="15"/>
        <v>55577.143112676051</v>
      </c>
      <c r="BV106" s="110">
        <f t="shared" ca="1" si="15"/>
        <v>54321.235591549295</v>
      </c>
      <c r="BW106" s="110">
        <f t="shared" ca="1" si="15"/>
        <v>53065.328070422533</v>
      </c>
      <c r="BX106" s="110">
        <f t="shared" ca="1" si="15"/>
        <v>51809.42054929577</v>
      </c>
      <c r="BY106" s="110">
        <f t="shared" ca="1" si="15"/>
        <v>50553.513028169007</v>
      </c>
      <c r="BZ106" s="110">
        <f t="shared" ca="1" si="15"/>
        <v>49297.605507042244</v>
      </c>
      <c r="CA106" s="110">
        <f t="shared" ca="1" si="15"/>
        <v>48041.697985915482</v>
      </c>
      <c r="CB106" s="110">
        <f t="shared" ca="1" si="15"/>
        <v>46785.790464788719</v>
      </c>
      <c r="CC106" s="110">
        <f t="shared" ca="1" si="15"/>
        <v>45529.882943661956</v>
      </c>
      <c r="CD106" s="110">
        <f t="shared" ca="1" si="15"/>
        <v>44273.975422535194</v>
      </c>
      <c r="CE106" s="110">
        <f t="shared" ca="1" si="15"/>
        <v>43018.067901408431</v>
      </c>
      <c r="CF106" s="110">
        <f t="shared" ca="1" si="15"/>
        <v>41762.160380281675</v>
      </c>
      <c r="CG106" s="110">
        <f t="shared" ca="1" si="15"/>
        <v>40506.252859154913</v>
      </c>
      <c r="CH106" s="110">
        <f t="shared" ca="1" si="15"/>
        <v>39250.34533802815</v>
      </c>
      <c r="CI106" s="110">
        <f t="shared" ca="1" si="15"/>
        <v>37994.437816901387</v>
      </c>
      <c r="CJ106" s="110">
        <f t="shared" ca="1" si="15"/>
        <v>36738.530295774624</v>
      </c>
      <c r="CK106" s="110">
        <f t="shared" ca="1" si="15"/>
        <v>35482.622774647862</v>
      </c>
      <c r="CL106" s="110">
        <f t="shared" ca="1" si="15"/>
        <v>34226.715253521099</v>
      </c>
      <c r="CM106" s="110">
        <f t="shared" ca="1" si="15"/>
        <v>32970.807732394343</v>
      </c>
      <c r="CN106" s="120">
        <f t="shared" ca="1" si="15"/>
        <v>31714.900211267606</v>
      </c>
    </row>
    <row r="107" spans="2:92">
      <c r="B107" s="96" t="s">
        <v>49</v>
      </c>
      <c r="C107" s="109">
        <f ca="1">C106*Inputs!$B$71</f>
        <v>29235880</v>
      </c>
      <c r="D107" s="110">
        <f ca="1">D106*Inputs!$B$71</f>
        <v>29235880</v>
      </c>
      <c r="E107" s="110">
        <f ca="1">E106*Inputs!$B$71</f>
        <v>29235880</v>
      </c>
      <c r="F107" s="110">
        <f ca="1">F106*Inputs!$B$71</f>
        <v>29235880</v>
      </c>
      <c r="G107" s="110">
        <f ca="1">G106*Inputs!$B$71</f>
        <v>29235880</v>
      </c>
      <c r="H107" s="110">
        <f ca="1">H106*Inputs!$B$71</f>
        <v>29235880</v>
      </c>
      <c r="I107" s="110">
        <f ca="1">I106*Inputs!$B$71</f>
        <v>29235880</v>
      </c>
      <c r="J107" s="110">
        <f ca="1">J106*Inputs!$B$71</f>
        <v>29235880</v>
      </c>
      <c r="K107" s="110">
        <f ca="1">K106*Inputs!$B$71</f>
        <v>29235880</v>
      </c>
      <c r="L107" s="110">
        <f ca="1">L106*Inputs!$B$71</f>
        <v>29235880</v>
      </c>
      <c r="M107" s="110">
        <f ca="1">M106*Inputs!$B$71</f>
        <v>29235880</v>
      </c>
      <c r="N107" s="110">
        <f ca="1">N106*Inputs!$B$71</f>
        <v>29235880</v>
      </c>
      <c r="O107" s="110">
        <f ca="1">O106*Inputs!$B$71</f>
        <v>29235880</v>
      </c>
      <c r="P107" s="110">
        <f ca="1">P106*Inputs!$B$71</f>
        <v>29235880</v>
      </c>
      <c r="Q107" s="110">
        <f ca="1">Q106*Inputs!$B$71</f>
        <v>29235880</v>
      </c>
      <c r="R107" s="110">
        <f ca="1">R106*Inputs!$B$71</f>
        <v>29235880</v>
      </c>
      <c r="S107" s="110">
        <f ca="1">S106*Inputs!$B$71</f>
        <v>29235880</v>
      </c>
      <c r="T107" s="110">
        <f ca="1">T106*Inputs!$B$71</f>
        <v>29235880</v>
      </c>
      <c r="U107" s="110">
        <f ca="1">U106*Inputs!$B$71</f>
        <v>29235880</v>
      </c>
      <c r="V107" s="110">
        <f ca="1">V106*Inputs!$B$71</f>
        <v>29235880</v>
      </c>
      <c r="W107" s="110">
        <f ca="1">W106*Inputs!$B$71</f>
        <v>29235880</v>
      </c>
      <c r="X107" s="110">
        <f ca="1">X106*Inputs!$B$71</f>
        <v>29235880</v>
      </c>
      <c r="Y107" s="110">
        <f ca="1">Y106*Inputs!$B$71</f>
        <v>29235880</v>
      </c>
      <c r="Z107" s="110">
        <f ca="1">Z106*Inputs!$B$71</f>
        <v>29235880</v>
      </c>
      <c r="AA107" s="110">
        <f ca="1">AA106*Inputs!$B$71</f>
        <v>29235880</v>
      </c>
      <c r="AB107" s="110">
        <f ca="1">AB106*Inputs!$B$71</f>
        <v>29235880</v>
      </c>
      <c r="AC107" s="110">
        <f ca="1">AC106*Inputs!$B$71</f>
        <v>29235880</v>
      </c>
      <c r="AD107" s="110">
        <f ca="1">AD106*Inputs!$B$71</f>
        <v>29235880</v>
      </c>
      <c r="AE107" s="110">
        <f ca="1">AE106*Inputs!$B$71</f>
        <v>29235880</v>
      </c>
      <c r="AF107" s="120">
        <f ca="1">AF106*Inputs!$B$71</f>
        <v>29235880</v>
      </c>
      <c r="AG107" s="110">
        <f ca="1">AG106*Inputs!$B$71</f>
        <v>130980</v>
      </c>
      <c r="AH107" s="110">
        <f ca="1">AH106*Inputs!$B$71</f>
        <v>130980</v>
      </c>
      <c r="AI107" s="110">
        <f ca="1">AI106*Inputs!$B$71</f>
        <v>130980</v>
      </c>
      <c r="AJ107" s="110">
        <f ca="1">AJ106*Inputs!$B$71</f>
        <v>130980</v>
      </c>
      <c r="AK107" s="110">
        <f ca="1">AK106*Inputs!$B$71</f>
        <v>130980</v>
      </c>
      <c r="AL107" s="110">
        <f ca="1">AL106*Inputs!$B$71</f>
        <v>130980</v>
      </c>
      <c r="AM107" s="110">
        <f ca="1">AM106*Inputs!$B$71</f>
        <v>130980</v>
      </c>
      <c r="AN107" s="110">
        <f ca="1">AN106*Inputs!$B$71</f>
        <v>130980</v>
      </c>
      <c r="AO107" s="110">
        <f ca="1">AO106*Inputs!$B$71</f>
        <v>130980</v>
      </c>
      <c r="AP107" s="110">
        <f ca="1">AP106*Inputs!$B$71</f>
        <v>130980</v>
      </c>
      <c r="AQ107" s="110">
        <f ca="1">AQ106*Inputs!$B$71</f>
        <v>130980</v>
      </c>
      <c r="AR107" s="110">
        <f ca="1">AR106*Inputs!$B$71</f>
        <v>130980</v>
      </c>
      <c r="AS107" s="110">
        <f ca="1">AS106*Inputs!$B$71</f>
        <v>130980</v>
      </c>
      <c r="AT107" s="110">
        <f ca="1">AT106*Inputs!$B$71</f>
        <v>130980</v>
      </c>
      <c r="AU107" s="110">
        <f ca="1">AU106*Inputs!$B$71</f>
        <v>130980</v>
      </c>
      <c r="AV107" s="110">
        <f ca="1">AV106*Inputs!$B$71</f>
        <v>130980</v>
      </c>
      <c r="AW107" s="110">
        <f ca="1">AW106*Inputs!$B$71</f>
        <v>130980</v>
      </c>
      <c r="AX107" s="110">
        <f ca="1">AX106*Inputs!$B$71</f>
        <v>130980</v>
      </c>
      <c r="AY107" s="110">
        <f ca="1">AY106*Inputs!$B$71</f>
        <v>130980</v>
      </c>
      <c r="AZ107" s="110">
        <f ca="1">AZ106*Inputs!$B$71</f>
        <v>130980</v>
      </c>
      <c r="BA107" s="110">
        <f ca="1">BA106*Inputs!$B$71</f>
        <v>130980</v>
      </c>
      <c r="BB107" s="110">
        <f ca="1">BB106*Inputs!$B$71</f>
        <v>130980</v>
      </c>
      <c r="BC107" s="110">
        <f ca="1">BC106*Inputs!$B$71</f>
        <v>130980</v>
      </c>
      <c r="BD107" s="110">
        <f ca="1">BD106*Inputs!$B$71</f>
        <v>130980</v>
      </c>
      <c r="BE107" s="110">
        <f ca="1">BE106*Inputs!$B$71</f>
        <v>130980</v>
      </c>
      <c r="BF107" s="110">
        <f ca="1">BF106*Inputs!$B$71</f>
        <v>130980</v>
      </c>
      <c r="BG107" s="110">
        <f ca="1">BG106*Inputs!$B$71</f>
        <v>130980</v>
      </c>
      <c r="BH107" s="110">
        <f ca="1">BH106*Inputs!$B$71</f>
        <v>130980</v>
      </c>
      <c r="BI107" s="110">
        <f ca="1">BI106*Inputs!$B$71</f>
        <v>130980</v>
      </c>
      <c r="BJ107" s="110">
        <f ca="1">BJ106*Inputs!$B$71</f>
        <v>130980</v>
      </c>
      <c r="BK107" s="109">
        <f ca="1">BK106*Inputs!$B$71</f>
        <v>24993.853791549296</v>
      </c>
      <c r="BL107" s="110">
        <f ca="1">BL106*Inputs!$B$71</f>
        <v>24868.263039436617</v>
      </c>
      <c r="BM107" s="110">
        <f ca="1">BM106*Inputs!$B$71</f>
        <v>24742.672287323945</v>
      </c>
      <c r="BN107" s="110">
        <f ca="1">BN106*Inputs!$B$71</f>
        <v>24617.081535211266</v>
      </c>
      <c r="BO107" s="110">
        <f ca="1">BO106*Inputs!$B$71</f>
        <v>24491.49078309859</v>
      </c>
      <c r="BP107" s="110">
        <f ca="1">BP106*Inputs!$B$71</f>
        <v>24139.836677183095</v>
      </c>
      <c r="BQ107" s="110">
        <f ca="1">BQ106*Inputs!$B$71</f>
        <v>23788.182571267604</v>
      </c>
      <c r="BR107" s="110">
        <f ca="1">BR106*Inputs!$B$71</f>
        <v>23436.528465352108</v>
      </c>
      <c r="BS107" s="110">
        <f ca="1">BS106*Inputs!$B$71</f>
        <v>23084.874359436613</v>
      </c>
      <c r="BT107" s="110">
        <f ca="1">BT106*Inputs!$B$71</f>
        <v>22733.220253521125</v>
      </c>
      <c r="BU107" s="110">
        <f ca="1">BU106*Inputs!$B$71</f>
        <v>22230.857245070423</v>
      </c>
      <c r="BV107" s="110">
        <f ca="1">BV106*Inputs!$B$71</f>
        <v>21728.494236619721</v>
      </c>
      <c r="BW107" s="110">
        <f ca="1">BW106*Inputs!$B$71</f>
        <v>21226.131228169015</v>
      </c>
      <c r="BX107" s="110">
        <f ca="1">BX106*Inputs!$B$71</f>
        <v>20723.768219718309</v>
      </c>
      <c r="BY107" s="110">
        <f ca="1">BY106*Inputs!$B$71</f>
        <v>20221.405211267604</v>
      </c>
      <c r="BZ107" s="110">
        <f ca="1">BZ106*Inputs!$B$71</f>
        <v>19719.042202816898</v>
      </c>
      <c r="CA107" s="110">
        <f ca="1">CA106*Inputs!$B$71</f>
        <v>19216.679194366192</v>
      </c>
      <c r="CB107" s="110">
        <f ca="1">CB106*Inputs!$B$71</f>
        <v>18714.31618591549</v>
      </c>
      <c r="CC107" s="110">
        <f ca="1">CC106*Inputs!$B$71</f>
        <v>18211.953177464784</v>
      </c>
      <c r="CD107" s="110">
        <f ca="1">CD106*Inputs!$B$71</f>
        <v>17709.590169014078</v>
      </c>
      <c r="CE107" s="110">
        <f ca="1">CE106*Inputs!$B$71</f>
        <v>17207.227160563372</v>
      </c>
      <c r="CF107" s="110">
        <f ca="1">CF106*Inputs!$B$71</f>
        <v>16704.86415211267</v>
      </c>
      <c r="CG107" s="110">
        <f ca="1">CG106*Inputs!$B$71</f>
        <v>16202.501143661966</v>
      </c>
      <c r="CH107" s="110">
        <f ca="1">CH106*Inputs!$B$71</f>
        <v>15700.13813521126</v>
      </c>
      <c r="CI107" s="110">
        <f ca="1">CI106*Inputs!$B$71</f>
        <v>15197.775126760556</v>
      </c>
      <c r="CJ107" s="110">
        <f ca="1">CJ106*Inputs!$B$71</f>
        <v>14695.41211830985</v>
      </c>
      <c r="CK107" s="110">
        <f ca="1">CK106*Inputs!$B$71</f>
        <v>14193.049109859145</v>
      </c>
      <c r="CL107" s="110">
        <f ca="1">CL106*Inputs!$B$71</f>
        <v>13690.686101408441</v>
      </c>
      <c r="CM107" s="110">
        <f ca="1">CM106*Inputs!$B$71</f>
        <v>13188.323092957738</v>
      </c>
      <c r="CN107" s="120">
        <f ca="1">CN106*Inputs!$B$71</f>
        <v>12685.960084507044</v>
      </c>
    </row>
    <row r="108" spans="2:92">
      <c r="C108" s="109"/>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2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09"/>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20"/>
    </row>
    <row r="109" spans="2:92">
      <c r="B109" s="123" t="s">
        <v>77</v>
      </c>
      <c r="C109" s="109"/>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2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09"/>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20"/>
    </row>
    <row r="110" spans="2:92">
      <c r="B110" s="96" t="s">
        <v>46</v>
      </c>
      <c r="C110" s="109">
        <v>0</v>
      </c>
      <c r="D110" s="110">
        <v>0</v>
      </c>
      <c r="E110" s="110">
        <v>0</v>
      </c>
      <c r="F110" s="110">
        <v>0</v>
      </c>
      <c r="G110" s="110">
        <f>'Federal Appliances'!AG112</f>
        <v>94847213.651845247</v>
      </c>
      <c r="H110" s="110">
        <f>'Federal Appliances'!AH112</f>
        <v>321409485.01110005</v>
      </c>
      <c r="I110" s="110">
        <f>'Federal Appliances'!AI112</f>
        <v>330786733.1664114</v>
      </c>
      <c r="J110" s="110">
        <f>'Federal Appliances'!AJ112</f>
        <v>643653306.22766519</v>
      </c>
      <c r="K110" s="110">
        <f>'Federal Appliances'!AK112</f>
        <v>709120735.54007256</v>
      </c>
      <c r="L110" s="110">
        <f>'Federal Appliances'!AL112</f>
        <v>709120735.54007256</v>
      </c>
      <c r="M110" s="110">
        <f>'Federal Appliances'!AM112</f>
        <v>724522728.8955543</v>
      </c>
      <c r="N110" s="110">
        <f>'Federal Appliances'!AN112</f>
        <v>724522728.8955543</v>
      </c>
      <c r="O110" s="110">
        <f>'Federal Appliances'!AO112</f>
        <v>724522728.8955543</v>
      </c>
      <c r="P110" s="110">
        <f>'Federal Appliances'!AP112</f>
        <v>724522728.8955543</v>
      </c>
      <c r="Q110" s="110">
        <f>'Federal Appliances'!AQ112</f>
        <v>724522728.8955543</v>
      </c>
      <c r="R110" s="110">
        <f>'Federal Appliances'!AR112</f>
        <v>724522728.8955543</v>
      </c>
      <c r="S110" s="110">
        <f>'Federal Appliances'!AS112</f>
        <v>724522728.8955543</v>
      </c>
      <c r="T110" s="110">
        <f>'Federal Appliances'!AT112</f>
        <v>724522728.8955543</v>
      </c>
      <c r="U110" s="110">
        <f>'Federal Appliances'!AU112</f>
        <v>724522728.8955543</v>
      </c>
      <c r="V110" s="110">
        <f>'Federal Appliances'!AV112</f>
        <v>724522728.8955543</v>
      </c>
      <c r="W110" s="110">
        <f>'Federal Appliances'!AW112</f>
        <v>724522728.8955543</v>
      </c>
      <c r="X110" s="110">
        <f>'Federal Appliances'!AX112</f>
        <v>724522728.8955543</v>
      </c>
      <c r="Y110" s="110">
        <f>'Federal Appliances'!AY112</f>
        <v>724522728.8955543</v>
      </c>
      <c r="Z110" s="110">
        <f>'Federal Appliances'!AZ112</f>
        <v>724522728.8955543</v>
      </c>
      <c r="AA110" s="110">
        <f>'Federal Appliances'!BA112</f>
        <v>724522728.8955543</v>
      </c>
      <c r="AB110" s="110">
        <f>'Federal Appliances'!BB112</f>
        <v>724522728.8955543</v>
      </c>
      <c r="AC110" s="110">
        <f>'Federal Appliances'!BC112</f>
        <v>724522728.8955543</v>
      </c>
      <c r="AD110" s="110">
        <f>'Federal Appliances'!BD112</f>
        <v>724522728.8955543</v>
      </c>
      <c r="AE110" s="110">
        <f>'Federal Appliances'!BE112</f>
        <v>724522728.8955543</v>
      </c>
      <c r="AF110" s="120">
        <f>'Federal Appliances'!BF112</f>
        <v>724522728.8955543</v>
      </c>
      <c r="AG110" s="110">
        <v>0</v>
      </c>
      <c r="AH110" s="110">
        <v>0</v>
      </c>
      <c r="AI110" s="110">
        <v>0</v>
      </c>
      <c r="AJ110" s="110">
        <v>0</v>
      </c>
      <c r="AK110" s="110">
        <f>'Federal Appliances'!BG112</f>
        <v>83679.389312977102</v>
      </c>
      <c r="AL110" s="110">
        <f>'Federal Appliances'!BH112</f>
        <v>336371.05111614853</v>
      </c>
      <c r="AM110" s="110">
        <f>'Federal Appliances'!BI112</f>
        <v>636091.98134870676</v>
      </c>
      <c r="AN110" s="110">
        <f>'Federal Appliances'!BJ112</f>
        <v>980506.39837821806</v>
      </c>
      <c r="AO110" s="110">
        <f>'Federal Appliances'!BK112</f>
        <v>1131574.7082826109</v>
      </c>
      <c r="AP110" s="110">
        <f>'Federal Appliances'!BL112</f>
        <v>1131574.7082826109</v>
      </c>
      <c r="AQ110" s="110">
        <f>'Federal Appliances'!BM112</f>
        <v>1131574.7082826109</v>
      </c>
      <c r="AR110" s="110">
        <f>'Federal Appliances'!BN112</f>
        <v>1131574.7082826109</v>
      </c>
      <c r="AS110" s="110">
        <f>'Federal Appliances'!BO112</f>
        <v>1131574.7082826109</v>
      </c>
      <c r="AT110" s="110">
        <f>'Federal Appliances'!BP112</f>
        <v>1131574.7082826109</v>
      </c>
      <c r="AU110" s="110">
        <f>'Federal Appliances'!BQ112</f>
        <v>1131574.7082826109</v>
      </c>
      <c r="AV110" s="110">
        <f>'Federal Appliances'!BR112</f>
        <v>1131574.7082826109</v>
      </c>
      <c r="AW110" s="110">
        <f>'Federal Appliances'!BS112</f>
        <v>1131574.7082826109</v>
      </c>
      <c r="AX110" s="110">
        <f>'Federal Appliances'!BT112</f>
        <v>1131574.7082826109</v>
      </c>
      <c r="AY110" s="110">
        <f>'Federal Appliances'!BU112</f>
        <v>1131574.7082826109</v>
      </c>
      <c r="AZ110" s="110">
        <f>'Federal Appliances'!BV112</f>
        <v>1131574.7082826109</v>
      </c>
      <c r="BA110" s="110">
        <f>'Federal Appliances'!BW112</f>
        <v>1131574.7082826109</v>
      </c>
      <c r="BB110" s="110">
        <f>'Federal Appliances'!BX112</f>
        <v>1131574.7082826109</v>
      </c>
      <c r="BC110" s="110">
        <f>'Federal Appliances'!BY112</f>
        <v>1131574.7082826109</v>
      </c>
      <c r="BD110" s="110">
        <f>'Federal Appliances'!BZ112</f>
        <v>1131574.7082826109</v>
      </c>
      <c r="BE110" s="110">
        <f>'Federal Appliances'!CA112</f>
        <v>1131574.7082826109</v>
      </c>
      <c r="BF110" s="110">
        <f>'Federal Appliances'!CB112</f>
        <v>1131574.7082826109</v>
      </c>
      <c r="BG110" s="110">
        <f>'Federal Appliances'!CC112</f>
        <v>1131574.7082826109</v>
      </c>
      <c r="BH110" s="110">
        <f>'Federal Appliances'!CD112</f>
        <v>1131574.7082826109</v>
      </c>
      <c r="BI110" s="110">
        <f>'Federal Appliances'!CE112</f>
        <v>1131574.7082826109</v>
      </c>
      <c r="BJ110" s="110">
        <f>'Federal Appliances'!CF112</f>
        <v>1131574.7082826109</v>
      </c>
      <c r="BK110" s="109">
        <v>0</v>
      </c>
      <c r="BL110" s="110">
        <v>0</v>
      </c>
      <c r="BM110" s="110">
        <v>0</v>
      </c>
      <c r="BN110" s="110">
        <v>0</v>
      </c>
      <c r="BO110" s="110">
        <f>'Federal Appliances'!AG20</f>
        <v>0</v>
      </c>
      <c r="BP110" s="110">
        <f>'Federal Appliances'!CG112</f>
        <v>59492.506555807966</v>
      </c>
      <c r="BQ110" s="110">
        <f>'Federal Appliances'!CH112</f>
        <v>200825.90300021262</v>
      </c>
      <c r="BR110" s="110">
        <f>'Federal Appliances'!CI112</f>
        <v>219665.88857457542</v>
      </c>
      <c r="BS110" s="110">
        <f>'Federal Appliances'!CJ112</f>
        <v>404642.31240328623</v>
      </c>
      <c r="BT110" s="110">
        <f>'Federal Appliances'!CK112</f>
        <v>440273.28985591111</v>
      </c>
      <c r="BU110" s="110">
        <f>'Federal Appliances'!CL112</f>
        <v>431743.86579744343</v>
      </c>
      <c r="BV110" s="110">
        <f>'Federal Appliances'!CM112</f>
        <v>427233.93942502147</v>
      </c>
      <c r="BW110" s="110">
        <f>'Federal Appliances'!CN112</f>
        <v>414784.39394259086</v>
      </c>
      <c r="BX110" s="110">
        <f>'Federal Appliances'!CO112</f>
        <v>402334.8484601602</v>
      </c>
      <c r="BY110" s="110">
        <f>'Federal Appliances'!CP112</f>
        <v>389885.30297772965</v>
      </c>
      <c r="BZ110" s="110">
        <f>'Federal Appliances'!CQ112</f>
        <v>377435.75749529887</v>
      </c>
      <c r="CA110" s="110">
        <f>'Federal Appliances'!CR112</f>
        <v>364986.21201286832</v>
      </c>
      <c r="CB110" s="110">
        <f>'Federal Appliances'!CS112</f>
        <v>352536.66653043753</v>
      </c>
      <c r="CC110" s="110">
        <f>'Federal Appliances'!CT112</f>
        <v>340087.12104800699</v>
      </c>
      <c r="CD110" s="110">
        <f>'Federal Appliances'!CU112</f>
        <v>327637.57556557626</v>
      </c>
      <c r="CE110" s="110">
        <f>'Federal Appliances'!CV112</f>
        <v>315188.03008314554</v>
      </c>
      <c r="CF110" s="110">
        <f>'Federal Appliances'!CW112</f>
        <v>302738.48460071482</v>
      </c>
      <c r="CG110" s="110">
        <f>'Federal Appliances'!CX112</f>
        <v>290288.93911828421</v>
      </c>
      <c r="CH110" s="110">
        <f>'Federal Appliances'!CY112</f>
        <v>277839.39363585348</v>
      </c>
      <c r="CI110" s="110">
        <f>'Federal Appliances'!CZ112</f>
        <v>265389.84815342288</v>
      </c>
      <c r="CJ110" s="110">
        <f>'Federal Appliances'!DA112</f>
        <v>252940.30267099224</v>
      </c>
      <c r="CK110" s="110">
        <f>'Federal Appliances'!DB112</f>
        <v>240490.75718856158</v>
      </c>
      <c r="CL110" s="110">
        <f>'Federal Appliances'!DC112</f>
        <v>228041.21170613094</v>
      </c>
      <c r="CM110" s="110">
        <f>'Federal Appliances'!DD112</f>
        <v>215591.66622370033</v>
      </c>
      <c r="CN110" s="120">
        <f>'Federal Appliances'!DE112</f>
        <v>203142.12074126967</v>
      </c>
    </row>
    <row r="111" spans="2:92">
      <c r="B111" s="96" t="s">
        <v>47</v>
      </c>
      <c r="C111" s="109">
        <f>C110*Inputs!$B$46</f>
        <v>0</v>
      </c>
      <c r="D111" s="110">
        <f>D110*Inputs!$B$46</f>
        <v>0</v>
      </c>
      <c r="E111" s="110">
        <f>E110*Inputs!$B$46</f>
        <v>0</v>
      </c>
      <c r="F111" s="110">
        <f>F110*Inputs!$B$46</f>
        <v>0</v>
      </c>
      <c r="G111" s="110">
        <f>G110*Inputs!$B$46</f>
        <v>85903617.435863003</v>
      </c>
      <c r="H111" s="110">
        <f>H110*Inputs!$B$46</f>
        <v>291102251.47994244</v>
      </c>
      <c r="I111" s="110">
        <f>I110*Inputs!$B$46</f>
        <v>299595274.17528385</v>
      </c>
      <c r="J111" s="110">
        <f>J110*Inputs!$B$46</f>
        <v>582960165.6245811</v>
      </c>
      <c r="K111" s="110">
        <f>K110*Inputs!$B$46</f>
        <v>642254358.73399603</v>
      </c>
      <c r="L111" s="110">
        <f>L110*Inputs!$B$46</f>
        <v>642254358.73399603</v>
      </c>
      <c r="M111" s="110">
        <f>M110*Inputs!$B$46</f>
        <v>656204024.66530788</v>
      </c>
      <c r="N111" s="110">
        <f>N110*Inputs!$B$46</f>
        <v>656204024.66530788</v>
      </c>
      <c r="O111" s="110">
        <f>O110*Inputs!$B$46</f>
        <v>656204024.66530788</v>
      </c>
      <c r="P111" s="110">
        <f>P110*Inputs!$B$46</f>
        <v>656204024.66530788</v>
      </c>
      <c r="Q111" s="110">
        <f>Q110*Inputs!$B$46</f>
        <v>656204024.66530788</v>
      </c>
      <c r="R111" s="110">
        <f>R110*Inputs!$B$46</f>
        <v>656204024.66530788</v>
      </c>
      <c r="S111" s="110">
        <f>S110*Inputs!$B$46</f>
        <v>656204024.66530788</v>
      </c>
      <c r="T111" s="110">
        <f>T110*Inputs!$B$46</f>
        <v>656204024.66530788</v>
      </c>
      <c r="U111" s="110">
        <f>U110*Inputs!$B$46</f>
        <v>656204024.66530788</v>
      </c>
      <c r="V111" s="110">
        <f>V110*Inputs!$B$46</f>
        <v>656204024.66530788</v>
      </c>
      <c r="W111" s="110">
        <f>W110*Inputs!$B$46</f>
        <v>656204024.66530788</v>
      </c>
      <c r="X111" s="110">
        <f>X110*Inputs!$B$46</f>
        <v>656204024.66530788</v>
      </c>
      <c r="Y111" s="110">
        <f>Y110*Inputs!$B$46</f>
        <v>656204024.66530788</v>
      </c>
      <c r="Z111" s="110">
        <f>Z110*Inputs!$B$46</f>
        <v>656204024.66530788</v>
      </c>
      <c r="AA111" s="110">
        <f>AA110*Inputs!$B$46</f>
        <v>656204024.66530788</v>
      </c>
      <c r="AB111" s="110">
        <f>AB110*Inputs!$B$46</f>
        <v>656204024.66530788</v>
      </c>
      <c r="AC111" s="110">
        <f>AC110*Inputs!$B$46</f>
        <v>656204024.66530788</v>
      </c>
      <c r="AD111" s="110">
        <f>AD110*Inputs!$B$46</f>
        <v>656204024.66530788</v>
      </c>
      <c r="AE111" s="110">
        <f>AE110*Inputs!$B$46</f>
        <v>656204024.66530788</v>
      </c>
      <c r="AF111" s="120">
        <f>AF110*Inputs!$B$46</f>
        <v>656204024.66530788</v>
      </c>
      <c r="AG111" s="110">
        <f>AG110*Inputs!$B$46</f>
        <v>0</v>
      </c>
      <c r="AH111" s="110">
        <f>AH110*Inputs!$B$46</f>
        <v>0</v>
      </c>
      <c r="AI111" s="110">
        <f>AI110*Inputs!$B$46</f>
        <v>0</v>
      </c>
      <c r="AJ111" s="110">
        <f>AJ110*Inputs!$B$46</f>
        <v>0</v>
      </c>
      <c r="AK111" s="110">
        <f>AK110*Inputs!$B$46</f>
        <v>75788.860526729652</v>
      </c>
      <c r="AL111" s="110">
        <f>AL110*Inputs!$B$46</f>
        <v>304653.02014719317</v>
      </c>
      <c r="AM111" s="110">
        <f>AM110*Inputs!$B$46</f>
        <v>576111.83413753717</v>
      </c>
      <c r="AN111" s="110">
        <f>AN110*Inputs!$B$46</f>
        <v>888049.77285760955</v>
      </c>
      <c r="AO111" s="110">
        <f>AO110*Inputs!$B$46</f>
        <v>1024873.1311941555</v>
      </c>
      <c r="AP111" s="110">
        <f>AP110*Inputs!$B$46</f>
        <v>1024873.1311941555</v>
      </c>
      <c r="AQ111" s="110">
        <f>AQ110*Inputs!$B$46</f>
        <v>1024873.1311941555</v>
      </c>
      <c r="AR111" s="110">
        <f>AR110*Inputs!$B$46</f>
        <v>1024873.1311941555</v>
      </c>
      <c r="AS111" s="110">
        <f>AS110*Inputs!$B$46</f>
        <v>1024873.1311941555</v>
      </c>
      <c r="AT111" s="110">
        <f>AT110*Inputs!$B$46</f>
        <v>1024873.1311941555</v>
      </c>
      <c r="AU111" s="110">
        <f>AU110*Inputs!$B$46</f>
        <v>1024873.1311941555</v>
      </c>
      <c r="AV111" s="110">
        <f>AV110*Inputs!$B$46</f>
        <v>1024873.1311941555</v>
      </c>
      <c r="AW111" s="110">
        <f>AW110*Inputs!$B$46</f>
        <v>1024873.1311941555</v>
      </c>
      <c r="AX111" s="110">
        <f>AX110*Inputs!$B$46</f>
        <v>1024873.1311941555</v>
      </c>
      <c r="AY111" s="110">
        <f>AY110*Inputs!$B$46</f>
        <v>1024873.1311941555</v>
      </c>
      <c r="AZ111" s="110">
        <f>AZ110*Inputs!$B$46</f>
        <v>1024873.1311941555</v>
      </c>
      <c r="BA111" s="110">
        <f>BA110*Inputs!$B$46</f>
        <v>1024873.1311941555</v>
      </c>
      <c r="BB111" s="110">
        <f>BB110*Inputs!$B$46</f>
        <v>1024873.1311941555</v>
      </c>
      <c r="BC111" s="110">
        <f>BC110*Inputs!$B$46</f>
        <v>1024873.1311941555</v>
      </c>
      <c r="BD111" s="110">
        <f>BD110*Inputs!$B$46</f>
        <v>1024873.1311941555</v>
      </c>
      <c r="BE111" s="110">
        <f>BE110*Inputs!$B$46</f>
        <v>1024873.1311941555</v>
      </c>
      <c r="BF111" s="110">
        <f>BF110*Inputs!$B$46</f>
        <v>1024873.1311941555</v>
      </c>
      <c r="BG111" s="110">
        <f>BG110*Inputs!$B$46</f>
        <v>1024873.1311941555</v>
      </c>
      <c r="BH111" s="110">
        <f>BH110*Inputs!$B$46</f>
        <v>1024873.1311941555</v>
      </c>
      <c r="BI111" s="110">
        <f>BI110*Inputs!$B$46</f>
        <v>1024873.1311941555</v>
      </c>
      <c r="BJ111" s="110">
        <f>BJ110*Inputs!$B$46</f>
        <v>1024873.1311941555</v>
      </c>
      <c r="BK111" s="109">
        <f>BK110*Inputs!$B$46</f>
        <v>0</v>
      </c>
      <c r="BL111" s="110">
        <f>BL110*Inputs!$B$46</f>
        <v>0</v>
      </c>
      <c r="BM111" s="110">
        <f>BM110*Inputs!$B$46</f>
        <v>0</v>
      </c>
      <c r="BN111" s="110">
        <f>BN110*Inputs!$B$46</f>
        <v>0</v>
      </c>
      <c r="BO111" s="110">
        <f>BO110*Inputs!$B$46</f>
        <v>0</v>
      </c>
      <c r="BP111" s="110">
        <f>BP110*Inputs!$B$46</f>
        <v>53882.674321147788</v>
      </c>
      <c r="BQ111" s="110">
        <f>BQ110*Inputs!$B$46</f>
        <v>181889.07062539068</v>
      </c>
      <c r="BR111" s="110">
        <f>BR110*Inputs!$B$46</f>
        <v>198952.54408933417</v>
      </c>
      <c r="BS111" s="110">
        <f>BS110*Inputs!$B$46</f>
        <v>366486.6585395849</v>
      </c>
      <c r="BT111" s="110">
        <f>BT110*Inputs!$B$46</f>
        <v>398757.8211610986</v>
      </c>
      <c r="BU111" s="110">
        <f>BU110*Inputs!$B$46</f>
        <v>391032.67718421383</v>
      </c>
      <c r="BV111" s="110">
        <f>BV110*Inputs!$B$46</f>
        <v>386948.01328272547</v>
      </c>
      <c r="BW111" s="110">
        <f>BW110*Inputs!$B$46</f>
        <v>375672.3948307301</v>
      </c>
      <c r="BX111" s="110">
        <f>BX110*Inputs!$B$46</f>
        <v>364396.77637873462</v>
      </c>
      <c r="BY111" s="110">
        <f>BY110*Inputs!$B$46</f>
        <v>353121.15792673931</v>
      </c>
      <c r="BZ111" s="110">
        <f>BZ110*Inputs!$B$46</f>
        <v>341845.53947474377</v>
      </c>
      <c r="CA111" s="110">
        <f>CA110*Inputs!$B$46</f>
        <v>330569.9210227484</v>
      </c>
      <c r="CB111" s="110">
        <f>CB110*Inputs!$B$46</f>
        <v>319294.30257075286</v>
      </c>
      <c r="CC111" s="110">
        <f>CC110*Inputs!$B$46</f>
        <v>308018.68411875755</v>
      </c>
      <c r="CD111" s="110">
        <f>CD110*Inputs!$B$46</f>
        <v>296743.06566676201</v>
      </c>
      <c r="CE111" s="110">
        <f>CE110*Inputs!$B$46</f>
        <v>285467.44721476652</v>
      </c>
      <c r="CF111" s="110">
        <f>CF110*Inputs!$B$46</f>
        <v>274191.82876277104</v>
      </c>
      <c r="CG111" s="110">
        <f>CG110*Inputs!$B$46</f>
        <v>262916.21031077561</v>
      </c>
      <c r="CH111" s="110">
        <f>CH110*Inputs!$B$46</f>
        <v>251640.59185878013</v>
      </c>
      <c r="CI111" s="110">
        <f>CI110*Inputs!$B$46</f>
        <v>240364.97340678476</v>
      </c>
      <c r="CJ111" s="110">
        <f>CJ110*Inputs!$B$46</f>
        <v>229089.35495478933</v>
      </c>
      <c r="CK111" s="110">
        <f>CK110*Inputs!$B$46</f>
        <v>217813.73650279388</v>
      </c>
      <c r="CL111" s="110">
        <f>CL110*Inputs!$B$46</f>
        <v>206538.11805079848</v>
      </c>
      <c r="CM111" s="110">
        <f>CM110*Inputs!$B$46</f>
        <v>195262.49959880309</v>
      </c>
      <c r="CN111" s="120">
        <f>CN110*Inputs!$B$46</f>
        <v>183986.88114680763</v>
      </c>
    </row>
    <row r="112" spans="2:92">
      <c r="B112" s="96" t="s">
        <v>48</v>
      </c>
      <c r="C112" s="109">
        <f>C111*Inputs!$B$59</f>
        <v>0</v>
      </c>
      <c r="D112" s="110">
        <f>D111*Inputs!$B$59</f>
        <v>0</v>
      </c>
      <c r="E112" s="110">
        <f>E111*Inputs!$B$59</f>
        <v>0</v>
      </c>
      <c r="F112" s="110">
        <f>F111*Inputs!$B$59</f>
        <v>0</v>
      </c>
      <c r="G112" s="110">
        <f>G111*Inputs!$B$59</f>
        <v>85903617.435863003</v>
      </c>
      <c r="H112" s="110">
        <f>H111*Inputs!$B$59</f>
        <v>291102251.47994244</v>
      </c>
      <c r="I112" s="110">
        <f>I111*Inputs!$B$59</f>
        <v>299595274.17528385</v>
      </c>
      <c r="J112" s="110">
        <f>J111*Inputs!$B$59</f>
        <v>582960165.6245811</v>
      </c>
      <c r="K112" s="110">
        <f>K111*Inputs!$B$59</f>
        <v>642254358.73399603</v>
      </c>
      <c r="L112" s="110">
        <f>L111*Inputs!$B$59</f>
        <v>642254358.73399603</v>
      </c>
      <c r="M112" s="110">
        <f>M111*Inputs!$B$59</f>
        <v>656204024.66530788</v>
      </c>
      <c r="N112" s="110">
        <f>N111*Inputs!$B$59</f>
        <v>656204024.66530788</v>
      </c>
      <c r="O112" s="110">
        <f>O111*Inputs!$B$59</f>
        <v>656204024.66530788</v>
      </c>
      <c r="P112" s="110">
        <f>P111*Inputs!$B$59</f>
        <v>656204024.66530788</v>
      </c>
      <c r="Q112" s="110">
        <f>Q111*Inputs!$B$59</f>
        <v>656204024.66530788</v>
      </c>
      <c r="R112" s="110">
        <f>R111*Inputs!$B$59</f>
        <v>656204024.66530788</v>
      </c>
      <c r="S112" s="110">
        <f>S111*Inputs!$B$59</f>
        <v>656204024.66530788</v>
      </c>
      <c r="T112" s="110">
        <f>T111*Inputs!$B$59</f>
        <v>656204024.66530788</v>
      </c>
      <c r="U112" s="110">
        <f>U111*Inputs!$B$59</f>
        <v>656204024.66530788</v>
      </c>
      <c r="V112" s="110">
        <f>V111*Inputs!$B$59</f>
        <v>656204024.66530788</v>
      </c>
      <c r="W112" s="110">
        <f>W111*Inputs!$B$59</f>
        <v>656204024.66530788</v>
      </c>
      <c r="X112" s="110">
        <f>X111*Inputs!$B$59</f>
        <v>656204024.66530788</v>
      </c>
      <c r="Y112" s="110">
        <f>Y111*Inputs!$B$59</f>
        <v>656204024.66530788</v>
      </c>
      <c r="Z112" s="110">
        <f>Z111*Inputs!$B$59</f>
        <v>656204024.66530788</v>
      </c>
      <c r="AA112" s="110">
        <f>AA111*Inputs!$B$59</f>
        <v>656204024.66530788</v>
      </c>
      <c r="AB112" s="110">
        <f>AB111*Inputs!$B$59</f>
        <v>656204024.66530788</v>
      </c>
      <c r="AC112" s="110">
        <f>AC111*Inputs!$B$59</f>
        <v>656204024.66530788</v>
      </c>
      <c r="AD112" s="110">
        <f>AD111*Inputs!$B$59</f>
        <v>656204024.66530788</v>
      </c>
      <c r="AE112" s="110">
        <f>AE111*Inputs!$B$59</f>
        <v>656204024.66530788</v>
      </c>
      <c r="AF112" s="120">
        <f>AF111*Inputs!$B$59</f>
        <v>656204024.66530788</v>
      </c>
      <c r="AG112" s="110">
        <f>AG111*Inputs!$B$59</f>
        <v>0</v>
      </c>
      <c r="AH112" s="110">
        <f>AH111*Inputs!$B$59</f>
        <v>0</v>
      </c>
      <c r="AI112" s="110">
        <f>AI111*Inputs!$B$59</f>
        <v>0</v>
      </c>
      <c r="AJ112" s="110">
        <f>AJ111*Inputs!$B$59</f>
        <v>0</v>
      </c>
      <c r="AK112" s="110">
        <f>AK111*Inputs!$B$59</f>
        <v>75788.860526729652</v>
      </c>
      <c r="AL112" s="110">
        <f>AL111*Inputs!$B$59</f>
        <v>304653.02014719317</v>
      </c>
      <c r="AM112" s="110">
        <f>AM111*Inputs!$B$59</f>
        <v>576111.83413753717</v>
      </c>
      <c r="AN112" s="110">
        <f>AN111*Inputs!$B$59</f>
        <v>888049.77285760955</v>
      </c>
      <c r="AO112" s="110">
        <f>AO111*Inputs!$B$59</f>
        <v>1024873.1311941555</v>
      </c>
      <c r="AP112" s="110">
        <f>AP111*Inputs!$B$59</f>
        <v>1024873.1311941555</v>
      </c>
      <c r="AQ112" s="110">
        <f>AQ111*Inputs!$B$59</f>
        <v>1024873.1311941555</v>
      </c>
      <c r="AR112" s="110">
        <f>AR111*Inputs!$B$59</f>
        <v>1024873.1311941555</v>
      </c>
      <c r="AS112" s="110">
        <f>AS111*Inputs!$B$59</f>
        <v>1024873.1311941555</v>
      </c>
      <c r="AT112" s="110">
        <f>AT111*Inputs!$B$59</f>
        <v>1024873.1311941555</v>
      </c>
      <c r="AU112" s="110">
        <f>AU111*Inputs!$B$59</f>
        <v>1024873.1311941555</v>
      </c>
      <c r="AV112" s="110">
        <f>AV111*Inputs!$B$59</f>
        <v>1024873.1311941555</v>
      </c>
      <c r="AW112" s="110">
        <f>AW111*Inputs!$B$59</f>
        <v>1024873.1311941555</v>
      </c>
      <c r="AX112" s="110">
        <f>AX111*Inputs!$B$59</f>
        <v>1024873.1311941555</v>
      </c>
      <c r="AY112" s="110">
        <f>AY111*Inputs!$B$59</f>
        <v>1024873.1311941555</v>
      </c>
      <c r="AZ112" s="110">
        <f>AZ111*Inputs!$B$59</f>
        <v>1024873.1311941555</v>
      </c>
      <c r="BA112" s="110">
        <f>BA111*Inputs!$B$59</f>
        <v>1024873.1311941555</v>
      </c>
      <c r="BB112" s="110">
        <f>BB111*Inputs!$B$59</f>
        <v>1024873.1311941555</v>
      </c>
      <c r="BC112" s="110">
        <f>BC111*Inputs!$B$59</f>
        <v>1024873.1311941555</v>
      </c>
      <c r="BD112" s="110">
        <f>BD111*Inputs!$B$59</f>
        <v>1024873.1311941555</v>
      </c>
      <c r="BE112" s="110">
        <f>BE111*Inputs!$B$59</f>
        <v>1024873.1311941555</v>
      </c>
      <c r="BF112" s="110">
        <f>BF111*Inputs!$B$59</f>
        <v>1024873.1311941555</v>
      </c>
      <c r="BG112" s="110">
        <f>BG111*Inputs!$B$59</f>
        <v>1024873.1311941555</v>
      </c>
      <c r="BH112" s="110">
        <f>BH111*Inputs!$B$59</f>
        <v>1024873.1311941555</v>
      </c>
      <c r="BI112" s="110">
        <f>BI111*Inputs!$B$59</f>
        <v>1024873.1311941555</v>
      </c>
      <c r="BJ112" s="110">
        <f>BJ111*Inputs!$B$59</f>
        <v>1024873.1311941555</v>
      </c>
      <c r="BK112" s="109">
        <f>BK111*Inputs!$B$59</f>
        <v>0</v>
      </c>
      <c r="BL112" s="110">
        <f>BL111*Inputs!$B$59</f>
        <v>0</v>
      </c>
      <c r="BM112" s="110">
        <f>BM111*Inputs!$B$59</f>
        <v>0</v>
      </c>
      <c r="BN112" s="110">
        <f>BN111*Inputs!$B$59</f>
        <v>0</v>
      </c>
      <c r="BO112" s="110">
        <f>BO111*Inputs!$B$59</f>
        <v>0</v>
      </c>
      <c r="BP112" s="110">
        <f>BP111*Inputs!$B$59</f>
        <v>53882.674321147788</v>
      </c>
      <c r="BQ112" s="110">
        <f>BQ111*Inputs!$B$59</f>
        <v>181889.07062539068</v>
      </c>
      <c r="BR112" s="110">
        <f>BR111*Inputs!$B$59</f>
        <v>198952.54408933417</v>
      </c>
      <c r="BS112" s="110">
        <f>BS111*Inputs!$B$59</f>
        <v>366486.6585395849</v>
      </c>
      <c r="BT112" s="110">
        <f>BT111*Inputs!$B$59</f>
        <v>398757.8211610986</v>
      </c>
      <c r="BU112" s="110">
        <f>BU111*Inputs!$B$59</f>
        <v>391032.67718421383</v>
      </c>
      <c r="BV112" s="110">
        <f>BV111*Inputs!$B$59</f>
        <v>386948.01328272547</v>
      </c>
      <c r="BW112" s="110">
        <f>BW111*Inputs!$B$59</f>
        <v>375672.3948307301</v>
      </c>
      <c r="BX112" s="110">
        <f>BX111*Inputs!$B$59</f>
        <v>364396.77637873462</v>
      </c>
      <c r="BY112" s="110">
        <f>BY111*Inputs!$B$59</f>
        <v>353121.15792673931</v>
      </c>
      <c r="BZ112" s="110">
        <f>BZ111*Inputs!$B$59</f>
        <v>341845.53947474377</v>
      </c>
      <c r="CA112" s="110">
        <f>CA111*Inputs!$B$59</f>
        <v>330569.9210227484</v>
      </c>
      <c r="CB112" s="110">
        <f>CB111*Inputs!$B$59</f>
        <v>319294.30257075286</v>
      </c>
      <c r="CC112" s="110">
        <f>CC111*Inputs!$B$59</f>
        <v>308018.68411875755</v>
      </c>
      <c r="CD112" s="110">
        <f>CD111*Inputs!$B$59</f>
        <v>296743.06566676201</v>
      </c>
      <c r="CE112" s="110">
        <f>CE111*Inputs!$B$59</f>
        <v>285467.44721476652</v>
      </c>
      <c r="CF112" s="110">
        <f>CF111*Inputs!$B$59</f>
        <v>274191.82876277104</v>
      </c>
      <c r="CG112" s="110">
        <f>CG111*Inputs!$B$59</f>
        <v>262916.21031077561</v>
      </c>
      <c r="CH112" s="110">
        <f>CH111*Inputs!$B$59</f>
        <v>251640.59185878013</v>
      </c>
      <c r="CI112" s="110">
        <f>CI111*Inputs!$B$59</f>
        <v>240364.97340678476</v>
      </c>
      <c r="CJ112" s="110">
        <f>CJ111*Inputs!$B$59</f>
        <v>229089.35495478933</v>
      </c>
      <c r="CK112" s="110">
        <f>CK111*Inputs!$B$59</f>
        <v>217813.73650279388</v>
      </c>
      <c r="CL112" s="110">
        <f>CL111*Inputs!$B$59</f>
        <v>206538.11805079848</v>
      </c>
      <c r="CM112" s="110">
        <f>CM111*Inputs!$B$59</f>
        <v>195262.49959880309</v>
      </c>
      <c r="CN112" s="120">
        <f>CN111*Inputs!$B$59</f>
        <v>183986.88114680763</v>
      </c>
    </row>
    <row r="113" spans="2:92">
      <c r="B113" s="96" t="s">
        <v>49</v>
      </c>
      <c r="C113" s="109">
        <f>C112*Inputs!$B$74</f>
        <v>0</v>
      </c>
      <c r="D113" s="110">
        <f>D112*Inputs!$B$74</f>
        <v>0</v>
      </c>
      <c r="E113" s="110">
        <f>E112*Inputs!$B$74</f>
        <v>0</v>
      </c>
      <c r="F113" s="110">
        <f>F112*Inputs!$B$74</f>
        <v>0</v>
      </c>
      <c r="G113" s="110">
        <f>G112*Inputs!$B$74</f>
        <v>21475904.358965751</v>
      </c>
      <c r="H113" s="110">
        <f>H112*Inputs!$B$74</f>
        <v>72775562.86998561</v>
      </c>
      <c r="I113" s="110">
        <f>I112*Inputs!$B$74</f>
        <v>74898818.543820962</v>
      </c>
      <c r="J113" s="110">
        <f>J112*Inputs!$B$74</f>
        <v>145740041.40614527</v>
      </c>
      <c r="K113" s="110">
        <f>K112*Inputs!$B$74</f>
        <v>160563589.68349901</v>
      </c>
      <c r="L113" s="110">
        <f>L112*Inputs!$B$74</f>
        <v>160563589.68349901</v>
      </c>
      <c r="M113" s="110">
        <f>M112*Inputs!$B$74</f>
        <v>164051006.16632697</v>
      </c>
      <c r="N113" s="110">
        <f>N112*Inputs!$B$74</f>
        <v>164051006.16632697</v>
      </c>
      <c r="O113" s="110">
        <f>O112*Inputs!$B$74</f>
        <v>164051006.16632697</v>
      </c>
      <c r="P113" s="110">
        <f>P112*Inputs!$B$74</f>
        <v>164051006.16632697</v>
      </c>
      <c r="Q113" s="110">
        <f>Q112*Inputs!$B$74</f>
        <v>164051006.16632697</v>
      </c>
      <c r="R113" s="110">
        <f>R112*Inputs!$B$74</f>
        <v>164051006.16632697</v>
      </c>
      <c r="S113" s="110">
        <f>S112*Inputs!$B$74</f>
        <v>164051006.16632697</v>
      </c>
      <c r="T113" s="110">
        <f>T112*Inputs!$B$74</f>
        <v>164051006.16632697</v>
      </c>
      <c r="U113" s="110">
        <f>U112*Inputs!$B$74</f>
        <v>164051006.16632697</v>
      </c>
      <c r="V113" s="110">
        <f>V112*Inputs!$B$74</f>
        <v>164051006.16632697</v>
      </c>
      <c r="W113" s="110">
        <f>W112*Inputs!$B$74</f>
        <v>164051006.16632697</v>
      </c>
      <c r="X113" s="110">
        <f>X112*Inputs!$B$74</f>
        <v>164051006.16632697</v>
      </c>
      <c r="Y113" s="110">
        <f>Y112*Inputs!$B$74</f>
        <v>164051006.16632697</v>
      </c>
      <c r="Z113" s="110">
        <f>Z112*Inputs!$B$74</f>
        <v>164051006.16632697</v>
      </c>
      <c r="AA113" s="110">
        <f>AA112*Inputs!$B$74</f>
        <v>164051006.16632697</v>
      </c>
      <c r="AB113" s="110">
        <f>AB112*Inputs!$B$74</f>
        <v>164051006.16632697</v>
      </c>
      <c r="AC113" s="110">
        <f>AC112*Inputs!$B$74</f>
        <v>164051006.16632697</v>
      </c>
      <c r="AD113" s="110">
        <f>AD112*Inputs!$B$74</f>
        <v>164051006.16632697</v>
      </c>
      <c r="AE113" s="110">
        <f>AE112*Inputs!$B$74</f>
        <v>164051006.16632697</v>
      </c>
      <c r="AF113" s="120">
        <f>AF112*Inputs!$B$74</f>
        <v>164051006.16632697</v>
      </c>
      <c r="AG113" s="110">
        <f>AG112*Inputs!$B$74</f>
        <v>0</v>
      </c>
      <c r="AH113" s="110">
        <f>AH112*Inputs!$B$74</f>
        <v>0</v>
      </c>
      <c r="AI113" s="110">
        <f>AI112*Inputs!$B$74</f>
        <v>0</v>
      </c>
      <c r="AJ113" s="110">
        <f>AJ112*Inputs!$B$74</f>
        <v>0</v>
      </c>
      <c r="AK113" s="110">
        <f>AK112*Inputs!$B$74</f>
        <v>18947.215131682413</v>
      </c>
      <c r="AL113" s="110">
        <f>AL112*Inputs!$B$74</f>
        <v>76163.255036798291</v>
      </c>
      <c r="AM113" s="110">
        <f>AM112*Inputs!$B$74</f>
        <v>144027.95853438429</v>
      </c>
      <c r="AN113" s="110">
        <f>AN112*Inputs!$B$74</f>
        <v>222012.44321440239</v>
      </c>
      <c r="AO113" s="110">
        <f>AO112*Inputs!$B$74</f>
        <v>256218.28279853889</v>
      </c>
      <c r="AP113" s="110">
        <f>AP112*Inputs!$B$74</f>
        <v>256218.28279853889</v>
      </c>
      <c r="AQ113" s="110">
        <f>AQ112*Inputs!$B$74</f>
        <v>256218.28279853889</v>
      </c>
      <c r="AR113" s="110">
        <f>AR112*Inputs!$B$74</f>
        <v>256218.28279853889</v>
      </c>
      <c r="AS113" s="110">
        <f>AS112*Inputs!$B$74</f>
        <v>256218.28279853889</v>
      </c>
      <c r="AT113" s="110">
        <f>AT112*Inputs!$B$74</f>
        <v>256218.28279853889</v>
      </c>
      <c r="AU113" s="110">
        <f>AU112*Inputs!$B$74</f>
        <v>256218.28279853889</v>
      </c>
      <c r="AV113" s="110">
        <f>AV112*Inputs!$B$74</f>
        <v>256218.28279853889</v>
      </c>
      <c r="AW113" s="110">
        <f>AW112*Inputs!$B$74</f>
        <v>256218.28279853889</v>
      </c>
      <c r="AX113" s="110">
        <f>AX112*Inputs!$B$74</f>
        <v>256218.28279853889</v>
      </c>
      <c r="AY113" s="110">
        <f>AY112*Inputs!$B$74</f>
        <v>256218.28279853889</v>
      </c>
      <c r="AZ113" s="110">
        <f>AZ112*Inputs!$B$74</f>
        <v>256218.28279853889</v>
      </c>
      <c r="BA113" s="110">
        <f>BA112*Inputs!$B$74</f>
        <v>256218.28279853889</v>
      </c>
      <c r="BB113" s="110">
        <f>BB112*Inputs!$B$74</f>
        <v>256218.28279853889</v>
      </c>
      <c r="BC113" s="110">
        <f>BC112*Inputs!$B$74</f>
        <v>256218.28279853889</v>
      </c>
      <c r="BD113" s="110">
        <f>BD112*Inputs!$B$74</f>
        <v>256218.28279853889</v>
      </c>
      <c r="BE113" s="110">
        <f>BE112*Inputs!$B$74</f>
        <v>256218.28279853889</v>
      </c>
      <c r="BF113" s="110">
        <f>BF112*Inputs!$B$74</f>
        <v>256218.28279853889</v>
      </c>
      <c r="BG113" s="110">
        <f>BG112*Inputs!$B$74</f>
        <v>256218.28279853889</v>
      </c>
      <c r="BH113" s="110">
        <f>BH112*Inputs!$B$74</f>
        <v>256218.28279853889</v>
      </c>
      <c r="BI113" s="110">
        <f>BI112*Inputs!$B$74</f>
        <v>256218.28279853889</v>
      </c>
      <c r="BJ113" s="110">
        <f>BJ112*Inputs!$B$74</f>
        <v>256218.28279853889</v>
      </c>
      <c r="BK113" s="109">
        <f>BK112*Inputs!$B$74</f>
        <v>0</v>
      </c>
      <c r="BL113" s="110">
        <f>BL112*Inputs!$B$74</f>
        <v>0</v>
      </c>
      <c r="BM113" s="110">
        <f>BM112*Inputs!$B$74</f>
        <v>0</v>
      </c>
      <c r="BN113" s="110">
        <f>BN112*Inputs!$B$74</f>
        <v>0</v>
      </c>
      <c r="BO113" s="110">
        <f>BO112*Inputs!$B$74</f>
        <v>0</v>
      </c>
      <c r="BP113" s="110">
        <f>BP112*Inputs!$B$74</f>
        <v>13470.668580286947</v>
      </c>
      <c r="BQ113" s="110">
        <f>BQ112*Inputs!$B$74</f>
        <v>45472.267656347671</v>
      </c>
      <c r="BR113" s="110">
        <f>BR112*Inputs!$B$74</f>
        <v>49738.136022333543</v>
      </c>
      <c r="BS113" s="110">
        <f>BS112*Inputs!$B$74</f>
        <v>91621.664634896224</v>
      </c>
      <c r="BT113" s="110">
        <f>BT112*Inputs!$B$74</f>
        <v>99689.455290274651</v>
      </c>
      <c r="BU113" s="110">
        <f>BU112*Inputs!$B$74</f>
        <v>97758.169296053456</v>
      </c>
      <c r="BV113" s="110">
        <f>BV112*Inputs!$B$74</f>
        <v>96737.003320681368</v>
      </c>
      <c r="BW113" s="110">
        <f>BW112*Inputs!$B$74</f>
        <v>93918.098707682526</v>
      </c>
      <c r="BX113" s="110">
        <f>BX112*Inputs!$B$74</f>
        <v>91099.194094683655</v>
      </c>
      <c r="BY113" s="110">
        <f>BY112*Inputs!$B$74</f>
        <v>88280.289481684827</v>
      </c>
      <c r="BZ113" s="110">
        <f>BZ112*Inputs!$B$74</f>
        <v>85461.384868685942</v>
      </c>
      <c r="CA113" s="110">
        <f>CA112*Inputs!$B$74</f>
        <v>82642.4802556871</v>
      </c>
      <c r="CB113" s="110">
        <f>CB112*Inputs!$B$74</f>
        <v>79823.575642688214</v>
      </c>
      <c r="CC113" s="110">
        <f>CC112*Inputs!$B$74</f>
        <v>77004.671029689387</v>
      </c>
      <c r="CD113" s="110">
        <f>CD112*Inputs!$B$74</f>
        <v>74185.766416690502</v>
      </c>
      <c r="CE113" s="110">
        <f>CE112*Inputs!$B$74</f>
        <v>71366.86180369163</v>
      </c>
      <c r="CF113" s="110">
        <f>CF112*Inputs!$B$74</f>
        <v>68547.957190692759</v>
      </c>
      <c r="CG113" s="110">
        <f>CG112*Inputs!$B$74</f>
        <v>65729.052577693903</v>
      </c>
      <c r="CH113" s="110">
        <f>CH112*Inputs!$B$74</f>
        <v>62910.147964695032</v>
      </c>
      <c r="CI113" s="110">
        <f>CI112*Inputs!$B$74</f>
        <v>60091.24335169619</v>
      </c>
      <c r="CJ113" s="110">
        <f>CJ112*Inputs!$B$74</f>
        <v>57272.338738697334</v>
      </c>
      <c r="CK113" s="110">
        <f>CK112*Inputs!$B$74</f>
        <v>54453.43412569847</v>
      </c>
      <c r="CL113" s="110">
        <f>CL112*Inputs!$B$74</f>
        <v>51634.529512699621</v>
      </c>
      <c r="CM113" s="110">
        <f>CM112*Inputs!$B$74</f>
        <v>48815.624899700771</v>
      </c>
      <c r="CN113" s="120">
        <f>CN112*Inputs!$B$74</f>
        <v>45996.720286701908</v>
      </c>
    </row>
    <row r="114" spans="2:92">
      <c r="C114" s="109"/>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2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09"/>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20"/>
    </row>
    <row r="115" spans="2:92">
      <c r="B115" s="123" t="s">
        <v>78</v>
      </c>
      <c r="C115" s="109"/>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2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09"/>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20"/>
    </row>
    <row r="116" spans="2:92">
      <c r="B116" s="96" t="s">
        <v>46</v>
      </c>
      <c r="C116" s="109">
        <f>'State Appliances'!S56</f>
        <v>0</v>
      </c>
      <c r="D116" s="110">
        <f>'State Appliances'!T56</f>
        <v>0</v>
      </c>
      <c r="E116" s="110">
        <f>'State Appliances'!U56</f>
        <v>63977777.777777769</v>
      </c>
      <c r="F116" s="110">
        <f>'State Appliances'!V56</f>
        <v>63977777.777777769</v>
      </c>
      <c r="G116" s="110">
        <f>'State Appliances'!W56</f>
        <v>63977777.777777769</v>
      </c>
      <c r="H116" s="110">
        <f>'State Appliances'!X56</f>
        <v>63977777.777777769</v>
      </c>
      <c r="I116" s="110">
        <f>'State Appliances'!Y56</f>
        <v>63977777.777777769</v>
      </c>
      <c r="J116" s="110">
        <f>'State Appliances'!Z56</f>
        <v>63977777.777777769</v>
      </c>
      <c r="K116" s="110">
        <f>'State Appliances'!AA56</f>
        <v>63977777.777777769</v>
      </c>
      <c r="L116" s="110">
        <f>'State Appliances'!AB56</f>
        <v>63977777.777777769</v>
      </c>
      <c r="M116" s="110">
        <f>'State Appliances'!AC56</f>
        <v>63977777.777777769</v>
      </c>
      <c r="N116" s="110">
        <f>'State Appliances'!AD56</f>
        <v>63977777.777777769</v>
      </c>
      <c r="O116" s="110">
        <f>'State Appliances'!AE56</f>
        <v>63977777.777777769</v>
      </c>
      <c r="P116" s="110">
        <f>'State Appliances'!AF56</f>
        <v>63977777.777777769</v>
      </c>
      <c r="Q116" s="110">
        <f>'State Appliances'!AG56</f>
        <v>63977777.777777769</v>
      </c>
      <c r="R116" s="110">
        <f>'State Appliances'!AH56</f>
        <v>63977777.777777769</v>
      </c>
      <c r="S116" s="110">
        <f>'State Appliances'!AI56</f>
        <v>63977777.777777769</v>
      </c>
      <c r="T116" s="110">
        <f>'State Appliances'!AJ56</f>
        <v>63977777.777777769</v>
      </c>
      <c r="U116" s="110">
        <f>'State Appliances'!AK56</f>
        <v>63977777.777777769</v>
      </c>
      <c r="V116" s="110">
        <f>'State Appliances'!AL56</f>
        <v>63977777.777777769</v>
      </c>
      <c r="W116" s="110">
        <f>'State Appliances'!AM56</f>
        <v>63977777.777777769</v>
      </c>
      <c r="X116" s="110">
        <f>'State Appliances'!AN56</f>
        <v>63977777.777777769</v>
      </c>
      <c r="Y116" s="110">
        <f>'State Appliances'!AO56</f>
        <v>63977777.777777769</v>
      </c>
      <c r="Z116" s="110">
        <f>'State Appliances'!AP56</f>
        <v>63977777.777777769</v>
      </c>
      <c r="AA116" s="110">
        <f>'State Appliances'!AQ56</f>
        <v>63977777.777777769</v>
      </c>
      <c r="AB116" s="110">
        <f>'State Appliances'!AR56</f>
        <v>63977777.777777769</v>
      </c>
      <c r="AC116" s="110">
        <f>'State Appliances'!AS56</f>
        <v>63977777.777777769</v>
      </c>
      <c r="AD116" s="110">
        <f>'State Appliances'!AT56</f>
        <v>63977777.777777769</v>
      </c>
      <c r="AE116" s="110">
        <f>'State Appliances'!AU56</f>
        <v>63977777.777777769</v>
      </c>
      <c r="AF116" s="120">
        <f>'State Appliances'!AV56</f>
        <v>63977777.777777769</v>
      </c>
      <c r="AG116" s="110">
        <f>'State Appliances'!AW56</f>
        <v>0</v>
      </c>
      <c r="AH116" s="110">
        <f>'State Appliances'!AX56</f>
        <v>0</v>
      </c>
      <c r="AI116" s="110">
        <f>'State Appliances'!AY56</f>
        <v>283666.66666666663</v>
      </c>
      <c r="AJ116" s="110">
        <f>'State Appliances'!AZ56</f>
        <v>283666.66666666663</v>
      </c>
      <c r="AK116" s="110">
        <f>'State Appliances'!BA56</f>
        <v>283666.66666666663</v>
      </c>
      <c r="AL116" s="110">
        <f>'State Appliances'!BB56</f>
        <v>283666.66666666663</v>
      </c>
      <c r="AM116" s="110">
        <f>'State Appliances'!BC56</f>
        <v>283666.66666666663</v>
      </c>
      <c r="AN116" s="110">
        <f>'State Appliances'!BD56</f>
        <v>283666.66666666663</v>
      </c>
      <c r="AO116" s="110">
        <f>'State Appliances'!BE56</f>
        <v>283666.66666666663</v>
      </c>
      <c r="AP116" s="110">
        <f>'State Appliances'!BF56</f>
        <v>283666.66666666663</v>
      </c>
      <c r="AQ116" s="110">
        <f>'State Appliances'!BG56</f>
        <v>283666.66666666663</v>
      </c>
      <c r="AR116" s="110">
        <f>'State Appliances'!BH56</f>
        <v>283666.66666666663</v>
      </c>
      <c r="AS116" s="110">
        <f>'State Appliances'!BI56</f>
        <v>283666.66666666663</v>
      </c>
      <c r="AT116" s="110">
        <f>'State Appliances'!BJ56</f>
        <v>283666.66666666663</v>
      </c>
      <c r="AU116" s="110">
        <f>'State Appliances'!BK56</f>
        <v>283666.66666666663</v>
      </c>
      <c r="AV116" s="110">
        <f>'State Appliances'!BL56</f>
        <v>283666.66666666663</v>
      </c>
      <c r="AW116" s="110">
        <f>'State Appliances'!BM56</f>
        <v>283666.66666666663</v>
      </c>
      <c r="AX116" s="110">
        <f>'State Appliances'!BN56</f>
        <v>283666.66666666663</v>
      </c>
      <c r="AY116" s="110">
        <f>'State Appliances'!BO56</f>
        <v>283666.66666666663</v>
      </c>
      <c r="AZ116" s="110">
        <f>'State Appliances'!BP56</f>
        <v>283666.66666666663</v>
      </c>
      <c r="BA116" s="110">
        <f>'State Appliances'!BQ56</f>
        <v>283666.66666666663</v>
      </c>
      <c r="BB116" s="110">
        <f>'State Appliances'!BR56</f>
        <v>283666.66666666663</v>
      </c>
      <c r="BC116" s="110">
        <f>'State Appliances'!BS56</f>
        <v>283666.66666666663</v>
      </c>
      <c r="BD116" s="110">
        <f>'State Appliances'!BT56</f>
        <v>283666.66666666663</v>
      </c>
      <c r="BE116" s="110">
        <f>'State Appliances'!BU56</f>
        <v>283666.66666666663</v>
      </c>
      <c r="BF116" s="110">
        <f>'State Appliances'!BV56</f>
        <v>283666.66666666663</v>
      </c>
      <c r="BG116" s="110">
        <f>'State Appliances'!BW56</f>
        <v>283666.66666666663</v>
      </c>
      <c r="BH116" s="110">
        <f>'State Appliances'!BX56</f>
        <v>283666.66666666663</v>
      </c>
      <c r="BI116" s="110">
        <f>'State Appliances'!BY56</f>
        <v>283666.66666666663</v>
      </c>
      <c r="BJ116" s="110">
        <f>'State Appliances'!BZ56</f>
        <v>283666.66666666663</v>
      </c>
      <c r="BK116" s="109">
        <f>'State Appliances'!CA56</f>
        <v>0</v>
      </c>
      <c r="BL116" s="110">
        <f>'State Appliances'!CB56</f>
        <v>0</v>
      </c>
      <c r="BM116" s="110">
        <f>'State Appliances'!CC56</f>
        <v>53971.939749608762</v>
      </c>
      <c r="BN116" s="110">
        <f>'State Appliances'!CD56</f>
        <v>53697.105633802821</v>
      </c>
      <c r="BO116" s="110">
        <f>'State Appliances'!CE56</f>
        <v>53422.271517996865</v>
      </c>
      <c r="BP116" s="110">
        <f>'State Appliances'!CF56</f>
        <v>52652.735993740214</v>
      </c>
      <c r="BQ116" s="110">
        <f>'State Appliances'!CG56</f>
        <v>51883.200469483563</v>
      </c>
      <c r="BR116" s="110">
        <f>'State Appliances'!CH56</f>
        <v>51113.664945226898</v>
      </c>
      <c r="BS116" s="110">
        <f>'State Appliances'!CI56</f>
        <v>50344.129420970254</v>
      </c>
      <c r="BT116" s="110">
        <f>'State Appliances'!CJ56</f>
        <v>49574.59389671361</v>
      </c>
      <c r="BU116" s="110">
        <f>'State Appliances'!CK56</f>
        <v>48475.257433489831</v>
      </c>
      <c r="BV116" s="110">
        <f>'State Appliances'!CL56</f>
        <v>47375.920970266037</v>
      </c>
      <c r="BW116" s="110">
        <f>'State Appliances'!CM56</f>
        <v>46276.584507042251</v>
      </c>
      <c r="BX116" s="110">
        <f>'State Appliances'!CN56</f>
        <v>45177.248043818458</v>
      </c>
      <c r="BY116" s="110">
        <f>'State Appliances'!CO56</f>
        <v>44077.911580594679</v>
      </c>
      <c r="BZ116" s="110">
        <f>'State Appliances'!CP56</f>
        <v>42978.575117370878</v>
      </c>
      <c r="CA116" s="110">
        <f>'State Appliances'!CQ56</f>
        <v>41879.238654147091</v>
      </c>
      <c r="CB116" s="110">
        <f>'State Appliances'!CR56</f>
        <v>40779.902190923312</v>
      </c>
      <c r="CC116" s="110">
        <f>'State Appliances'!CS56</f>
        <v>39680.565727699519</v>
      </c>
      <c r="CD116" s="110">
        <f>'State Appliances'!CT56</f>
        <v>38581.229264475725</v>
      </c>
      <c r="CE116" s="110">
        <f>'State Appliances'!CU56</f>
        <v>37481.892801251939</v>
      </c>
      <c r="CF116" s="110">
        <f>'State Appliances'!CV56</f>
        <v>36382.556338028146</v>
      </c>
      <c r="CG116" s="110">
        <f>'State Appliances'!CW56</f>
        <v>35283.219874804367</v>
      </c>
      <c r="CH116" s="110">
        <f>'State Appliances'!CX56</f>
        <v>34183.883411580566</v>
      </c>
      <c r="CI116" s="110">
        <f>'State Appliances'!CY56</f>
        <v>33084.546948356787</v>
      </c>
      <c r="CJ116" s="110">
        <f>'State Appliances'!CZ56</f>
        <v>31985.210485133</v>
      </c>
      <c r="CK116" s="110">
        <f>'State Appliances'!DA56</f>
        <v>30885.874021909211</v>
      </c>
      <c r="CL116" s="110">
        <f>'State Appliances'!DB56</f>
        <v>29786.537558685424</v>
      </c>
      <c r="CM116" s="110">
        <f>'State Appliances'!DC56</f>
        <v>28687.201095461642</v>
      </c>
      <c r="CN116" s="120">
        <f>'State Appliances'!DD56</f>
        <v>27587.86463223787</v>
      </c>
    </row>
    <row r="117" spans="2:92">
      <c r="B117" s="96" t="s">
        <v>47</v>
      </c>
      <c r="C117" s="109">
        <f>C116*Inputs!$B$47</f>
        <v>0</v>
      </c>
      <c r="D117" s="110">
        <f>Output_Detail!D116*Inputs!$B$46</f>
        <v>0</v>
      </c>
      <c r="E117" s="110">
        <f>Output_Detail!E116*Inputs!$B$46</f>
        <v>57945007.923930265</v>
      </c>
      <c r="F117" s="110">
        <f>Output_Detail!F116*Inputs!$B$46</f>
        <v>57945007.923930265</v>
      </c>
      <c r="G117" s="110">
        <f>Output_Detail!G116*Inputs!$B$46</f>
        <v>57945007.923930265</v>
      </c>
      <c r="H117" s="110">
        <f>Output_Detail!H116*Inputs!$B$46</f>
        <v>57945007.923930265</v>
      </c>
      <c r="I117" s="110">
        <f>Output_Detail!I116*Inputs!$B$46</f>
        <v>57945007.923930265</v>
      </c>
      <c r="J117" s="110">
        <f>Output_Detail!J116*Inputs!$B$46</f>
        <v>57945007.923930265</v>
      </c>
      <c r="K117" s="110">
        <f>Output_Detail!K116*Inputs!$B$46</f>
        <v>57945007.923930265</v>
      </c>
      <c r="L117" s="110">
        <f>Output_Detail!L116*Inputs!$B$46</f>
        <v>57945007.923930265</v>
      </c>
      <c r="M117" s="110">
        <f>Output_Detail!M116*Inputs!$B$46</f>
        <v>57945007.923930265</v>
      </c>
      <c r="N117" s="110">
        <f>Output_Detail!N116*Inputs!$B$46</f>
        <v>57945007.923930265</v>
      </c>
      <c r="O117" s="110">
        <f>Output_Detail!O116*Inputs!$B$46</f>
        <v>57945007.923930265</v>
      </c>
      <c r="P117" s="110">
        <f>Output_Detail!P116*Inputs!$B$46</f>
        <v>57945007.923930265</v>
      </c>
      <c r="Q117" s="110">
        <f>Output_Detail!Q116*Inputs!$B$46</f>
        <v>57945007.923930265</v>
      </c>
      <c r="R117" s="110">
        <f>Output_Detail!R116*Inputs!$B$46</f>
        <v>57945007.923930265</v>
      </c>
      <c r="S117" s="110">
        <f>Output_Detail!S116*Inputs!$B$46</f>
        <v>57945007.923930265</v>
      </c>
      <c r="T117" s="110">
        <f>Output_Detail!T116*Inputs!$B$46</f>
        <v>57945007.923930265</v>
      </c>
      <c r="U117" s="110">
        <f>Output_Detail!U116*Inputs!$B$46</f>
        <v>57945007.923930265</v>
      </c>
      <c r="V117" s="110">
        <f>Output_Detail!V116*Inputs!$B$46</f>
        <v>57945007.923930265</v>
      </c>
      <c r="W117" s="110">
        <f>Output_Detail!W116*Inputs!$B$46</f>
        <v>57945007.923930265</v>
      </c>
      <c r="X117" s="110">
        <f>Output_Detail!X116*Inputs!$B$46</f>
        <v>57945007.923930265</v>
      </c>
      <c r="Y117" s="110">
        <f>Output_Detail!Y116*Inputs!$B$46</f>
        <v>57945007.923930265</v>
      </c>
      <c r="Z117" s="110">
        <f>Output_Detail!Z116*Inputs!$B$46</f>
        <v>57945007.923930265</v>
      </c>
      <c r="AA117" s="110">
        <f>Output_Detail!AA116*Inputs!$B$46</f>
        <v>57945007.923930265</v>
      </c>
      <c r="AB117" s="110">
        <f>Output_Detail!AB116*Inputs!$B$46</f>
        <v>57945007.923930265</v>
      </c>
      <c r="AC117" s="110">
        <f>Output_Detail!AC116*Inputs!$B$46</f>
        <v>57945007.923930265</v>
      </c>
      <c r="AD117" s="110">
        <f>Output_Detail!AD116*Inputs!$B$46</f>
        <v>57945007.923930265</v>
      </c>
      <c r="AE117" s="110">
        <f>Output_Detail!AE116*Inputs!$B$46</f>
        <v>57945007.923930265</v>
      </c>
      <c r="AF117" s="120">
        <f>Output_Detail!AF116*Inputs!$B$46</f>
        <v>57945007.923930265</v>
      </c>
      <c r="AG117" s="110">
        <f>Output_Detail!AG116*Inputs!$B$46</f>
        <v>0</v>
      </c>
      <c r="AH117" s="110">
        <f>Output_Detail!AH116*Inputs!$B$46</f>
        <v>0</v>
      </c>
      <c r="AI117" s="110">
        <f>Output_Detail!AI116*Inputs!$B$46</f>
        <v>256918.38351822502</v>
      </c>
      <c r="AJ117" s="110">
        <f>Output_Detail!AJ116*Inputs!$B$46</f>
        <v>256918.38351822502</v>
      </c>
      <c r="AK117" s="110">
        <f>Output_Detail!AK116*Inputs!$B$46</f>
        <v>256918.38351822502</v>
      </c>
      <c r="AL117" s="110">
        <f>Output_Detail!AL116*Inputs!$B$46</f>
        <v>256918.38351822502</v>
      </c>
      <c r="AM117" s="110">
        <f>Output_Detail!AM116*Inputs!$B$46</f>
        <v>256918.38351822502</v>
      </c>
      <c r="AN117" s="110">
        <f>Output_Detail!AN116*Inputs!$B$46</f>
        <v>256918.38351822502</v>
      </c>
      <c r="AO117" s="110">
        <f>Output_Detail!AO116*Inputs!$B$46</f>
        <v>256918.38351822502</v>
      </c>
      <c r="AP117" s="110">
        <f>Output_Detail!AP116*Inputs!$B$46</f>
        <v>256918.38351822502</v>
      </c>
      <c r="AQ117" s="110">
        <f>Output_Detail!AQ116*Inputs!$B$46</f>
        <v>256918.38351822502</v>
      </c>
      <c r="AR117" s="110">
        <f>Output_Detail!AR116*Inputs!$B$46</f>
        <v>256918.38351822502</v>
      </c>
      <c r="AS117" s="110">
        <f>Output_Detail!AS116*Inputs!$B$46</f>
        <v>256918.38351822502</v>
      </c>
      <c r="AT117" s="110">
        <f>Output_Detail!AT116*Inputs!$B$46</f>
        <v>256918.38351822502</v>
      </c>
      <c r="AU117" s="110">
        <f>Output_Detail!AU116*Inputs!$B$46</f>
        <v>256918.38351822502</v>
      </c>
      <c r="AV117" s="110">
        <f>Output_Detail!AV116*Inputs!$B$46</f>
        <v>256918.38351822502</v>
      </c>
      <c r="AW117" s="110">
        <f>Output_Detail!AW116*Inputs!$B$46</f>
        <v>256918.38351822502</v>
      </c>
      <c r="AX117" s="110">
        <f>Output_Detail!AX116*Inputs!$B$46</f>
        <v>256918.38351822502</v>
      </c>
      <c r="AY117" s="110">
        <f>Output_Detail!AY116*Inputs!$B$46</f>
        <v>256918.38351822502</v>
      </c>
      <c r="AZ117" s="110">
        <f>Output_Detail!AZ116*Inputs!$B$46</f>
        <v>256918.38351822502</v>
      </c>
      <c r="BA117" s="110">
        <f>Output_Detail!BA116*Inputs!$B$46</f>
        <v>256918.38351822502</v>
      </c>
      <c r="BB117" s="110">
        <f>Output_Detail!BB116*Inputs!$B$46</f>
        <v>256918.38351822502</v>
      </c>
      <c r="BC117" s="110">
        <f>Output_Detail!BC116*Inputs!$B$46</f>
        <v>256918.38351822502</v>
      </c>
      <c r="BD117" s="110">
        <f>Output_Detail!BD116*Inputs!$B$46</f>
        <v>256918.38351822502</v>
      </c>
      <c r="BE117" s="110">
        <f>Output_Detail!BE116*Inputs!$B$46</f>
        <v>256918.38351822502</v>
      </c>
      <c r="BF117" s="110">
        <f>Output_Detail!BF116*Inputs!$B$46</f>
        <v>256918.38351822502</v>
      </c>
      <c r="BG117" s="110">
        <f>Output_Detail!BG116*Inputs!$B$46</f>
        <v>256918.38351822502</v>
      </c>
      <c r="BH117" s="110">
        <f>Output_Detail!BH116*Inputs!$B$46</f>
        <v>256918.38351822502</v>
      </c>
      <c r="BI117" s="110">
        <f>Output_Detail!BI116*Inputs!$B$46</f>
        <v>256918.38351822502</v>
      </c>
      <c r="BJ117" s="110">
        <f>Output_Detail!BJ116*Inputs!$B$46</f>
        <v>256918.38351822502</v>
      </c>
      <c r="BK117" s="109">
        <f>Output_Detail!BK116*Inputs!$B$46</f>
        <v>0</v>
      </c>
      <c r="BL117" s="110">
        <f>Output_Detail!BL116*Inputs!$B$46</f>
        <v>0</v>
      </c>
      <c r="BM117" s="110">
        <f>Output_Detail!BM116*Inputs!$B$46</f>
        <v>48882.668093346132</v>
      </c>
      <c r="BN117" s="110">
        <f>Output_Detail!BN116*Inputs!$B$46</f>
        <v>48633.749397334883</v>
      </c>
      <c r="BO117" s="110">
        <f>Output_Detail!BO116*Inputs!$B$46</f>
        <v>48384.830701323626</v>
      </c>
      <c r="BP117" s="110">
        <f>Output_Detail!BP116*Inputs!$B$46</f>
        <v>47687.858352492127</v>
      </c>
      <c r="BQ117" s="110">
        <f>Output_Detail!BQ116*Inputs!$B$46</f>
        <v>46990.886003660627</v>
      </c>
      <c r="BR117" s="110">
        <f>Output_Detail!BR116*Inputs!$B$46</f>
        <v>46293.913654829114</v>
      </c>
      <c r="BS117" s="110">
        <f>Output_Detail!BS116*Inputs!$B$46</f>
        <v>45596.941305997621</v>
      </c>
      <c r="BT117" s="110">
        <f>Output_Detail!BT116*Inputs!$B$46</f>
        <v>44899.968957166129</v>
      </c>
      <c r="BU117" s="110">
        <f>Output_Detail!BU116*Inputs!$B$46</f>
        <v>43904.294173121139</v>
      </c>
      <c r="BV117" s="110">
        <f>Output_Detail!BV116*Inputs!$B$46</f>
        <v>42908.619389076135</v>
      </c>
      <c r="BW117" s="110">
        <f>Output_Detail!BW116*Inputs!$B$46</f>
        <v>41912.944605031138</v>
      </c>
      <c r="BX117" s="110">
        <f>Output_Detail!BX116*Inputs!$B$46</f>
        <v>40917.269820986134</v>
      </c>
      <c r="BY117" s="110">
        <f>Output_Detail!BY116*Inputs!$B$46</f>
        <v>39921.595036941137</v>
      </c>
      <c r="BZ117" s="110">
        <f>Output_Detail!BZ116*Inputs!$B$46</f>
        <v>38925.920252896125</v>
      </c>
      <c r="CA117" s="110">
        <f>Output_Detail!CA116*Inputs!$B$46</f>
        <v>37930.245468851128</v>
      </c>
      <c r="CB117" s="110">
        <f>Output_Detail!CB116*Inputs!$B$46</f>
        <v>36934.570684806138</v>
      </c>
      <c r="CC117" s="110">
        <f>Output_Detail!CC116*Inputs!$B$46</f>
        <v>35938.895900761134</v>
      </c>
      <c r="CD117" s="110">
        <f>Output_Detail!CD116*Inputs!$B$46</f>
        <v>34943.221116716129</v>
      </c>
      <c r="CE117" s="110">
        <f>Output_Detail!CE116*Inputs!$B$46</f>
        <v>33947.546332671132</v>
      </c>
      <c r="CF117" s="110">
        <f>Output_Detail!CF116*Inputs!$B$46</f>
        <v>32951.871548626128</v>
      </c>
      <c r="CG117" s="110">
        <f>Output_Detail!CG116*Inputs!$B$46</f>
        <v>31956.196764581135</v>
      </c>
      <c r="CH117" s="110">
        <f>Output_Detail!CH116*Inputs!$B$46</f>
        <v>30960.521980536123</v>
      </c>
      <c r="CI117" s="110">
        <f>Output_Detail!CI116*Inputs!$B$46</f>
        <v>29964.847196491133</v>
      </c>
      <c r="CJ117" s="110">
        <f>Output_Detail!CJ116*Inputs!$B$46</f>
        <v>28969.172412446133</v>
      </c>
      <c r="CK117" s="110">
        <f>Output_Detail!CK116*Inputs!$B$46</f>
        <v>27973.497628401132</v>
      </c>
      <c r="CL117" s="110">
        <f>Output_Detail!CL116*Inputs!$B$46</f>
        <v>26977.822844356135</v>
      </c>
      <c r="CM117" s="110">
        <f>Output_Detail!CM116*Inputs!$B$46</f>
        <v>25982.148060311138</v>
      </c>
      <c r="CN117" s="120">
        <f>Output_Detail!CN116*Inputs!$B$46</f>
        <v>24986.473276266155</v>
      </c>
    </row>
    <row r="118" spans="2:92">
      <c r="B118" s="96" t="s">
        <v>48</v>
      </c>
      <c r="C118" s="109">
        <f>C117*Inputs!$B$60</f>
        <v>0</v>
      </c>
      <c r="D118" s="110">
        <f>D117*Inputs!$B$60</f>
        <v>0</v>
      </c>
      <c r="E118" s="110">
        <f>E117*Inputs!$B$60</f>
        <v>57945007.923930265</v>
      </c>
      <c r="F118" s="110">
        <f>F117*Inputs!$B$60</f>
        <v>57945007.923930265</v>
      </c>
      <c r="G118" s="110">
        <f>G117*Inputs!$B$60</f>
        <v>57945007.923930265</v>
      </c>
      <c r="H118" s="110">
        <f>H117*Inputs!$B$60</f>
        <v>57945007.923930265</v>
      </c>
      <c r="I118" s="110">
        <f>I117*Inputs!$B$60</f>
        <v>57945007.923930265</v>
      </c>
      <c r="J118" s="110">
        <f>J117*Inputs!$B$60</f>
        <v>57945007.923930265</v>
      </c>
      <c r="K118" s="110">
        <f>K117*Inputs!$B$60</f>
        <v>57945007.923930265</v>
      </c>
      <c r="L118" s="110">
        <f>L117*Inputs!$B$60</f>
        <v>57945007.923930265</v>
      </c>
      <c r="M118" s="110">
        <f>M117*Inputs!$B$60</f>
        <v>57945007.923930265</v>
      </c>
      <c r="N118" s="110">
        <f>N117*Inputs!$B$60</f>
        <v>57945007.923930265</v>
      </c>
      <c r="O118" s="110">
        <f>O117*Inputs!$B$60</f>
        <v>57945007.923930265</v>
      </c>
      <c r="P118" s="110">
        <f>P117*Inputs!$B$60</f>
        <v>57945007.923930265</v>
      </c>
      <c r="Q118" s="110">
        <f>Q117*Inputs!$B$60</f>
        <v>57945007.923930265</v>
      </c>
      <c r="R118" s="110">
        <f>R117*Inputs!$B$60</f>
        <v>57945007.923930265</v>
      </c>
      <c r="S118" s="110">
        <f>S117*Inputs!$B$60</f>
        <v>57945007.923930265</v>
      </c>
      <c r="T118" s="110">
        <f>T117*Inputs!$B$60</f>
        <v>57945007.923930265</v>
      </c>
      <c r="U118" s="110">
        <f>U117*Inputs!$B$60</f>
        <v>57945007.923930265</v>
      </c>
      <c r="V118" s="110">
        <f>V117*Inputs!$B$60</f>
        <v>57945007.923930265</v>
      </c>
      <c r="W118" s="110">
        <f>W117*Inputs!$B$60</f>
        <v>57945007.923930265</v>
      </c>
      <c r="X118" s="110">
        <f>X117*Inputs!$B$60</f>
        <v>57945007.923930265</v>
      </c>
      <c r="Y118" s="110">
        <f>Y117*Inputs!$B$60</f>
        <v>57945007.923930265</v>
      </c>
      <c r="Z118" s="110">
        <f>Z117*Inputs!$B$60</f>
        <v>57945007.923930265</v>
      </c>
      <c r="AA118" s="110">
        <f>AA117*Inputs!$B$60</f>
        <v>57945007.923930265</v>
      </c>
      <c r="AB118" s="110">
        <f>AB117*Inputs!$B$60</f>
        <v>57945007.923930265</v>
      </c>
      <c r="AC118" s="110">
        <f>AC117*Inputs!$B$60</f>
        <v>57945007.923930265</v>
      </c>
      <c r="AD118" s="110">
        <f>AD117*Inputs!$B$60</f>
        <v>57945007.923930265</v>
      </c>
      <c r="AE118" s="110">
        <f>AE117*Inputs!$B$60</f>
        <v>57945007.923930265</v>
      </c>
      <c r="AF118" s="120">
        <f>AF117*Inputs!$B$60</f>
        <v>57945007.923930265</v>
      </c>
      <c r="AG118" s="110">
        <f>AG117*Inputs!$B$60</f>
        <v>0</v>
      </c>
      <c r="AH118" s="110">
        <f>AH117*Inputs!$B$60</f>
        <v>0</v>
      </c>
      <c r="AI118" s="110">
        <f>AI117*Inputs!$B$60</f>
        <v>256918.38351822502</v>
      </c>
      <c r="AJ118" s="110">
        <f>AJ117*Inputs!$B$60</f>
        <v>256918.38351822502</v>
      </c>
      <c r="AK118" s="110">
        <f>AK117*Inputs!$B$60</f>
        <v>256918.38351822502</v>
      </c>
      <c r="AL118" s="110">
        <f>AL117*Inputs!$B$60</f>
        <v>256918.38351822502</v>
      </c>
      <c r="AM118" s="110">
        <f>AM117*Inputs!$B$60</f>
        <v>256918.38351822502</v>
      </c>
      <c r="AN118" s="110">
        <f>AN117*Inputs!$B$60</f>
        <v>256918.38351822502</v>
      </c>
      <c r="AO118" s="110">
        <f>AO117*Inputs!$B$60</f>
        <v>256918.38351822502</v>
      </c>
      <c r="AP118" s="110">
        <f>AP117*Inputs!$B$60</f>
        <v>256918.38351822502</v>
      </c>
      <c r="AQ118" s="110">
        <f>AQ117*Inputs!$B$60</f>
        <v>256918.38351822502</v>
      </c>
      <c r="AR118" s="110">
        <f>AR117*Inputs!$B$60</f>
        <v>256918.38351822502</v>
      </c>
      <c r="AS118" s="110">
        <f>AS117*Inputs!$B$60</f>
        <v>256918.38351822502</v>
      </c>
      <c r="AT118" s="110">
        <f>AT117*Inputs!$B$60</f>
        <v>256918.38351822502</v>
      </c>
      <c r="AU118" s="110">
        <f>AU117*Inputs!$B$60</f>
        <v>256918.38351822502</v>
      </c>
      <c r="AV118" s="110">
        <f>AV117*Inputs!$B$60</f>
        <v>256918.38351822502</v>
      </c>
      <c r="AW118" s="110">
        <f>AW117*Inputs!$B$60</f>
        <v>256918.38351822502</v>
      </c>
      <c r="AX118" s="110">
        <f>AX117*Inputs!$B$60</f>
        <v>256918.38351822502</v>
      </c>
      <c r="AY118" s="110">
        <f>AY117*Inputs!$B$60</f>
        <v>256918.38351822502</v>
      </c>
      <c r="AZ118" s="110">
        <f>AZ117*Inputs!$B$60</f>
        <v>256918.38351822502</v>
      </c>
      <c r="BA118" s="110">
        <f>BA117*Inputs!$B$60</f>
        <v>256918.38351822502</v>
      </c>
      <c r="BB118" s="110">
        <f>BB117*Inputs!$B$60</f>
        <v>256918.38351822502</v>
      </c>
      <c r="BC118" s="110">
        <f>BC117*Inputs!$B$60</f>
        <v>256918.38351822502</v>
      </c>
      <c r="BD118" s="110">
        <f>BD117*Inputs!$B$60</f>
        <v>256918.38351822502</v>
      </c>
      <c r="BE118" s="110">
        <f>BE117*Inputs!$B$60</f>
        <v>256918.38351822502</v>
      </c>
      <c r="BF118" s="110">
        <f>BF117*Inputs!$B$60</f>
        <v>256918.38351822502</v>
      </c>
      <c r="BG118" s="110">
        <f>BG117*Inputs!$B$60</f>
        <v>256918.38351822502</v>
      </c>
      <c r="BH118" s="110">
        <f>BH117*Inputs!$B$60</f>
        <v>256918.38351822502</v>
      </c>
      <c r="BI118" s="110">
        <f>BI117*Inputs!$B$60</f>
        <v>256918.38351822502</v>
      </c>
      <c r="BJ118" s="110">
        <f>BJ117*Inputs!$B$60</f>
        <v>256918.38351822502</v>
      </c>
      <c r="BK118" s="109">
        <f>BK117*Inputs!$B$60</f>
        <v>0</v>
      </c>
      <c r="BL118" s="110">
        <f>BL117*Inputs!$B$60</f>
        <v>0</v>
      </c>
      <c r="BM118" s="110">
        <f>BM117*Inputs!$B$60</f>
        <v>48882.668093346132</v>
      </c>
      <c r="BN118" s="110">
        <f>BN117*Inputs!$B$60</f>
        <v>48633.749397334883</v>
      </c>
      <c r="BO118" s="110">
        <f>BO117*Inputs!$B$60</f>
        <v>48384.830701323626</v>
      </c>
      <c r="BP118" s="110">
        <f>BP117*Inputs!$B$60</f>
        <v>47687.858352492127</v>
      </c>
      <c r="BQ118" s="110">
        <f>BQ117*Inputs!$B$60</f>
        <v>46990.886003660627</v>
      </c>
      <c r="BR118" s="110">
        <f>BR117*Inputs!$B$60</f>
        <v>46293.913654829114</v>
      </c>
      <c r="BS118" s="110">
        <f>BS117*Inputs!$B$60</f>
        <v>45596.941305997621</v>
      </c>
      <c r="BT118" s="110">
        <f>BT117*Inputs!$B$60</f>
        <v>44899.968957166129</v>
      </c>
      <c r="BU118" s="110">
        <f>BU117*Inputs!$B$60</f>
        <v>43904.294173121139</v>
      </c>
      <c r="BV118" s="110">
        <f>BV117*Inputs!$B$60</f>
        <v>42908.619389076135</v>
      </c>
      <c r="BW118" s="110">
        <f>BW117*Inputs!$B$60</f>
        <v>41912.944605031138</v>
      </c>
      <c r="BX118" s="110">
        <f>BX117*Inputs!$B$60</f>
        <v>40917.269820986134</v>
      </c>
      <c r="BY118" s="110">
        <f>BY117*Inputs!$B$60</f>
        <v>39921.595036941137</v>
      </c>
      <c r="BZ118" s="110">
        <f>BZ117*Inputs!$B$60</f>
        <v>38925.920252896125</v>
      </c>
      <c r="CA118" s="110">
        <f>CA117*Inputs!$B$60</f>
        <v>37930.245468851128</v>
      </c>
      <c r="CB118" s="110">
        <f>CB117*Inputs!$B$60</f>
        <v>36934.570684806138</v>
      </c>
      <c r="CC118" s="110">
        <f>CC117*Inputs!$B$60</f>
        <v>35938.895900761134</v>
      </c>
      <c r="CD118" s="110">
        <f>CD117*Inputs!$B$60</f>
        <v>34943.221116716129</v>
      </c>
      <c r="CE118" s="110">
        <f>CE117*Inputs!$B$60</f>
        <v>33947.546332671132</v>
      </c>
      <c r="CF118" s="110">
        <f>CF117*Inputs!$B$60</f>
        <v>32951.871548626128</v>
      </c>
      <c r="CG118" s="110">
        <f>CG117*Inputs!$B$60</f>
        <v>31956.196764581135</v>
      </c>
      <c r="CH118" s="110">
        <f>CH117*Inputs!$B$60</f>
        <v>30960.521980536123</v>
      </c>
      <c r="CI118" s="110">
        <f>CI117*Inputs!$B$60</f>
        <v>29964.847196491133</v>
      </c>
      <c r="CJ118" s="110">
        <f>CJ117*Inputs!$B$60</f>
        <v>28969.172412446133</v>
      </c>
      <c r="CK118" s="110">
        <f>CK117*Inputs!$B$60</f>
        <v>27973.497628401132</v>
      </c>
      <c r="CL118" s="110">
        <f>CL117*Inputs!$B$60</f>
        <v>26977.822844356135</v>
      </c>
      <c r="CM118" s="110">
        <f>CM117*Inputs!$B$60</f>
        <v>25982.148060311138</v>
      </c>
      <c r="CN118" s="120">
        <f>CN117*Inputs!$B$60</f>
        <v>24986.473276266155</v>
      </c>
    </row>
    <row r="119" spans="2:92">
      <c r="B119" s="96" t="s">
        <v>49</v>
      </c>
      <c r="C119" s="109">
        <f>C118*Inputs!$B$75</f>
        <v>0</v>
      </c>
      <c r="D119" s="110">
        <f>D118*Inputs!$B$75</f>
        <v>0</v>
      </c>
      <c r="E119" s="110">
        <f>E118*Inputs!$B$75</f>
        <v>36505354.992076069</v>
      </c>
      <c r="F119" s="110">
        <f>F118*Inputs!$B$75</f>
        <v>36505354.992076069</v>
      </c>
      <c r="G119" s="110">
        <f>G118*Inputs!$B$75</f>
        <v>36505354.992076069</v>
      </c>
      <c r="H119" s="110">
        <f>H118*Inputs!$B$75</f>
        <v>36505354.992076069</v>
      </c>
      <c r="I119" s="110">
        <f>I118*Inputs!$B$75</f>
        <v>36505354.992076069</v>
      </c>
      <c r="J119" s="110">
        <f>J118*Inputs!$B$75</f>
        <v>36505354.992076069</v>
      </c>
      <c r="K119" s="110">
        <f>K118*Inputs!$B$75</f>
        <v>36505354.992076069</v>
      </c>
      <c r="L119" s="110">
        <f>L118*Inputs!$B$75</f>
        <v>36505354.992076069</v>
      </c>
      <c r="M119" s="110">
        <f>M118*Inputs!$B$75</f>
        <v>36505354.992076069</v>
      </c>
      <c r="N119" s="110">
        <f>N118*Inputs!$B$75</f>
        <v>36505354.992076069</v>
      </c>
      <c r="O119" s="110">
        <f>O118*Inputs!$B$75</f>
        <v>36505354.992076069</v>
      </c>
      <c r="P119" s="110">
        <f>P118*Inputs!$B$75</f>
        <v>36505354.992076069</v>
      </c>
      <c r="Q119" s="110">
        <f>Q118*Inputs!$B$75</f>
        <v>36505354.992076069</v>
      </c>
      <c r="R119" s="110">
        <f>R118*Inputs!$B$75</f>
        <v>36505354.992076069</v>
      </c>
      <c r="S119" s="110">
        <f>S118*Inputs!$B$75</f>
        <v>36505354.992076069</v>
      </c>
      <c r="T119" s="110">
        <f>T118*Inputs!$B$75</f>
        <v>36505354.992076069</v>
      </c>
      <c r="U119" s="110">
        <f>U118*Inputs!$B$75</f>
        <v>36505354.992076069</v>
      </c>
      <c r="V119" s="110">
        <f>V118*Inputs!$B$75</f>
        <v>36505354.992076069</v>
      </c>
      <c r="W119" s="110">
        <f>W118*Inputs!$B$75</f>
        <v>36505354.992076069</v>
      </c>
      <c r="X119" s="110">
        <f>X118*Inputs!$B$75</f>
        <v>36505354.992076069</v>
      </c>
      <c r="Y119" s="110">
        <f>Y118*Inputs!$B$75</f>
        <v>36505354.992076069</v>
      </c>
      <c r="Z119" s="110">
        <f>Z118*Inputs!$B$75</f>
        <v>36505354.992076069</v>
      </c>
      <c r="AA119" s="110">
        <f>AA118*Inputs!$B$75</f>
        <v>36505354.992076069</v>
      </c>
      <c r="AB119" s="110">
        <f>AB118*Inputs!$B$75</f>
        <v>36505354.992076069</v>
      </c>
      <c r="AC119" s="110">
        <f>AC118*Inputs!$B$75</f>
        <v>36505354.992076069</v>
      </c>
      <c r="AD119" s="110">
        <f>AD118*Inputs!$B$75</f>
        <v>36505354.992076069</v>
      </c>
      <c r="AE119" s="110">
        <f>AE118*Inputs!$B$75</f>
        <v>36505354.992076069</v>
      </c>
      <c r="AF119" s="120">
        <f>AF118*Inputs!$B$75</f>
        <v>36505354.992076069</v>
      </c>
      <c r="AG119" s="110">
        <f>AG118*Inputs!$B$75</f>
        <v>0</v>
      </c>
      <c r="AH119" s="110">
        <f>AH118*Inputs!$B$75</f>
        <v>0</v>
      </c>
      <c r="AI119" s="110">
        <f>AI118*Inputs!$B$75</f>
        <v>161858.58161648177</v>
      </c>
      <c r="AJ119" s="110">
        <f>AJ118*Inputs!$B$75</f>
        <v>161858.58161648177</v>
      </c>
      <c r="AK119" s="110">
        <f>AK118*Inputs!$B$75</f>
        <v>161858.58161648177</v>
      </c>
      <c r="AL119" s="110">
        <f>AL118*Inputs!$B$75</f>
        <v>161858.58161648177</v>
      </c>
      <c r="AM119" s="110">
        <f>AM118*Inputs!$B$75</f>
        <v>161858.58161648177</v>
      </c>
      <c r="AN119" s="110">
        <f>AN118*Inputs!$B$75</f>
        <v>161858.58161648177</v>
      </c>
      <c r="AO119" s="110">
        <f>AO118*Inputs!$B$75</f>
        <v>161858.58161648177</v>
      </c>
      <c r="AP119" s="110">
        <f>AP118*Inputs!$B$75</f>
        <v>161858.58161648177</v>
      </c>
      <c r="AQ119" s="110">
        <f>AQ118*Inputs!$B$75</f>
        <v>161858.58161648177</v>
      </c>
      <c r="AR119" s="110">
        <f>AR118*Inputs!$B$75</f>
        <v>161858.58161648177</v>
      </c>
      <c r="AS119" s="110">
        <f>AS118*Inputs!$B$75</f>
        <v>161858.58161648177</v>
      </c>
      <c r="AT119" s="110">
        <f>AT118*Inputs!$B$75</f>
        <v>161858.58161648177</v>
      </c>
      <c r="AU119" s="110">
        <f>AU118*Inputs!$B$75</f>
        <v>161858.58161648177</v>
      </c>
      <c r="AV119" s="110">
        <f>AV118*Inputs!$B$75</f>
        <v>161858.58161648177</v>
      </c>
      <c r="AW119" s="110">
        <f>AW118*Inputs!$B$75</f>
        <v>161858.58161648177</v>
      </c>
      <c r="AX119" s="110">
        <f>AX118*Inputs!$B$75</f>
        <v>161858.58161648177</v>
      </c>
      <c r="AY119" s="110">
        <f>AY118*Inputs!$B$75</f>
        <v>161858.58161648177</v>
      </c>
      <c r="AZ119" s="110">
        <f>AZ118*Inputs!$B$75</f>
        <v>161858.58161648177</v>
      </c>
      <c r="BA119" s="110">
        <f>BA118*Inputs!$B$75</f>
        <v>161858.58161648177</v>
      </c>
      <c r="BB119" s="110">
        <f>BB118*Inputs!$B$75</f>
        <v>161858.58161648177</v>
      </c>
      <c r="BC119" s="110">
        <f>BC118*Inputs!$B$75</f>
        <v>161858.58161648177</v>
      </c>
      <c r="BD119" s="110">
        <f>BD118*Inputs!$B$75</f>
        <v>161858.58161648177</v>
      </c>
      <c r="BE119" s="110">
        <f>BE118*Inputs!$B$75</f>
        <v>161858.58161648177</v>
      </c>
      <c r="BF119" s="110">
        <f>BF118*Inputs!$B$75</f>
        <v>161858.58161648177</v>
      </c>
      <c r="BG119" s="110">
        <f>BG118*Inputs!$B$75</f>
        <v>161858.58161648177</v>
      </c>
      <c r="BH119" s="110">
        <f>BH118*Inputs!$B$75</f>
        <v>161858.58161648177</v>
      </c>
      <c r="BI119" s="110">
        <f>BI118*Inputs!$B$75</f>
        <v>161858.58161648177</v>
      </c>
      <c r="BJ119" s="110">
        <f>BJ118*Inputs!$B$75</f>
        <v>161858.58161648177</v>
      </c>
      <c r="BK119" s="109">
        <f>BK118*Inputs!$B$75</f>
        <v>0</v>
      </c>
      <c r="BL119" s="110">
        <f>BL118*Inputs!$B$75</f>
        <v>0</v>
      </c>
      <c r="BM119" s="110">
        <f>BM118*Inputs!$B$75</f>
        <v>30796.080898808064</v>
      </c>
      <c r="BN119" s="110">
        <f>BN118*Inputs!$B$75</f>
        <v>30639.262120320975</v>
      </c>
      <c r="BO119" s="110">
        <f>BO118*Inputs!$B$75</f>
        <v>30482.443341833885</v>
      </c>
      <c r="BP119" s="110">
        <f>BP118*Inputs!$B$75</f>
        <v>30043.35076207004</v>
      </c>
      <c r="BQ119" s="110">
        <f>BQ118*Inputs!$B$75</f>
        <v>29604.258182306196</v>
      </c>
      <c r="BR119" s="110">
        <f>BR118*Inputs!$B$75</f>
        <v>29165.16560254234</v>
      </c>
      <c r="BS119" s="110">
        <f>BS118*Inputs!$B$75</f>
        <v>28726.073022778502</v>
      </c>
      <c r="BT119" s="110">
        <f>BT118*Inputs!$B$75</f>
        <v>28286.980443014661</v>
      </c>
      <c r="BU119" s="110">
        <f>BU118*Inputs!$B$75</f>
        <v>27659.705329066317</v>
      </c>
      <c r="BV119" s="110">
        <f>BV118*Inputs!$B$75</f>
        <v>27032.430215117965</v>
      </c>
      <c r="BW119" s="110">
        <f>BW118*Inputs!$B$75</f>
        <v>26405.155101169617</v>
      </c>
      <c r="BX119" s="110">
        <f>BX118*Inputs!$B$75</f>
        <v>25777.879987221266</v>
      </c>
      <c r="BY119" s="110">
        <f>BY118*Inputs!$B$75</f>
        <v>25150.604873272918</v>
      </c>
      <c r="BZ119" s="110">
        <f>BZ118*Inputs!$B$75</f>
        <v>24523.329759324559</v>
      </c>
      <c r="CA119" s="110">
        <f>CA118*Inputs!$B$75</f>
        <v>23896.054645376211</v>
      </c>
      <c r="CB119" s="110">
        <f>CB118*Inputs!$B$75</f>
        <v>23268.779531427866</v>
      </c>
      <c r="CC119" s="110">
        <f>CC118*Inputs!$B$75</f>
        <v>22641.504417479515</v>
      </c>
      <c r="CD119" s="110">
        <f>CD118*Inputs!$B$75</f>
        <v>22014.229303531163</v>
      </c>
      <c r="CE119" s="110">
        <f>CE118*Inputs!$B$75</f>
        <v>21386.954189582815</v>
      </c>
      <c r="CF119" s="110">
        <f>CF118*Inputs!$B$75</f>
        <v>20759.67907563446</v>
      </c>
      <c r="CG119" s="110">
        <f>CG118*Inputs!$B$75</f>
        <v>20132.403961686116</v>
      </c>
      <c r="CH119" s="110">
        <f>CH118*Inputs!$B$75</f>
        <v>19505.128847737757</v>
      </c>
      <c r="CI119" s="110">
        <f>CI118*Inputs!$B$75</f>
        <v>18877.853733789416</v>
      </c>
      <c r="CJ119" s="110">
        <f>CJ118*Inputs!$B$75</f>
        <v>18250.578619841064</v>
      </c>
      <c r="CK119" s="110">
        <f>CK118*Inputs!$B$75</f>
        <v>17623.303505892713</v>
      </c>
      <c r="CL119" s="110">
        <f>CL118*Inputs!$B$75</f>
        <v>16996.028391944365</v>
      </c>
      <c r="CM119" s="110">
        <f>CM118*Inputs!$B$75</f>
        <v>16368.753277996017</v>
      </c>
      <c r="CN119" s="120">
        <f>CN118*Inputs!$B$75</f>
        <v>15741.478164047678</v>
      </c>
    </row>
    <row r="120" spans="2:92">
      <c r="C120" s="109"/>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2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09"/>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20"/>
    </row>
    <row r="121" spans="2:92">
      <c r="B121" s="123" t="s">
        <v>53</v>
      </c>
      <c r="C121" s="109"/>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2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09"/>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20"/>
    </row>
    <row r="122" spans="2:92">
      <c r="B122" s="96" t="s">
        <v>46</v>
      </c>
      <c r="C122" s="109">
        <f ca="1">C92+C98+C104+C110+C116</f>
        <v>73089700</v>
      </c>
      <c r="D122" s="110">
        <f t="shared" ref="D122:BO122" ca="1" si="16">D92+D98+D104+D110+D116</f>
        <v>73089700</v>
      </c>
      <c r="E122" s="110">
        <f t="shared" ca="1" si="16"/>
        <v>182100574.95871043</v>
      </c>
      <c r="F122" s="110">
        <f t="shared" ca="1" si="16"/>
        <v>387278467.74775153</v>
      </c>
      <c r="G122" s="110">
        <f t="shared" ca="1" si="16"/>
        <v>486855919.8357476</v>
      </c>
      <c r="H122" s="110">
        <f t="shared" ca="1" si="16"/>
        <v>760495179.9258343</v>
      </c>
      <c r="I122" s="110">
        <f t="shared" ca="1" si="16"/>
        <v>713358301.85482228</v>
      </c>
      <c r="J122" s="110">
        <f t="shared" ca="1" si="16"/>
        <v>1030592220.9109205</v>
      </c>
      <c r="K122" s="110">
        <f t="shared" ca="1" si="16"/>
        <v>1047150403.1802384</v>
      </c>
      <c r="L122" s="110">
        <f t="shared" ca="1" si="16"/>
        <v>1166108560.2145004</v>
      </c>
      <c r="M122" s="110">
        <f t="shared" ca="1" si="16"/>
        <v>1187667729.1446712</v>
      </c>
      <c r="N122" s="110">
        <f t="shared" ca="1" si="16"/>
        <v>1231149639.4060688</v>
      </c>
      <c r="O122" s="110">
        <f t="shared" ca="1" si="16"/>
        <v>1115843008.7070723</v>
      </c>
      <c r="P122" s="110">
        <f t="shared" ca="1" si="16"/>
        <v>1120450204.1334338</v>
      </c>
      <c r="Q122" s="110">
        <f t="shared" ca="1" si="16"/>
        <v>1078164391.5169199</v>
      </c>
      <c r="R122" s="110">
        <f t="shared" ca="1" si="16"/>
        <v>1221259053.9192104</v>
      </c>
      <c r="S122" s="110">
        <f t="shared" ca="1" si="16"/>
        <v>1228240034.7729394</v>
      </c>
      <c r="T122" s="110">
        <f t="shared" ca="1" si="16"/>
        <v>1268115383.4048171</v>
      </c>
      <c r="U122" s="110">
        <f t="shared" ca="1" si="16"/>
        <v>1212906633.7513373</v>
      </c>
      <c r="V122" s="110">
        <f t="shared" ca="1" si="16"/>
        <v>1219512222.1153011</v>
      </c>
      <c r="W122" s="110">
        <f t="shared" ca="1" si="16"/>
        <v>1184881078.3110907</v>
      </c>
      <c r="X122" s="110">
        <f t="shared" ca="1" si="16"/>
        <v>1191162470.09764</v>
      </c>
      <c r="Y122" s="110">
        <f t="shared" ca="1" si="16"/>
        <v>1197566907.7608731</v>
      </c>
      <c r="Z122" s="110">
        <f t="shared" ca="1" si="16"/>
        <v>1232938886.8244982</v>
      </c>
      <c r="AA122" s="110">
        <f t="shared" ca="1" si="16"/>
        <v>1177995396.6281841</v>
      </c>
      <c r="AB122" s="110">
        <f t="shared" ca="1" si="16"/>
        <v>1183953052.8705218</v>
      </c>
      <c r="AC122" s="110">
        <f t="shared" ca="1" si="16"/>
        <v>1126542559.9603069</v>
      </c>
      <c r="AD122" s="110">
        <f t="shared" ca="1" si="16"/>
        <v>1131841607.0260463</v>
      </c>
      <c r="AE122" s="110">
        <f t="shared" ca="1" si="16"/>
        <v>1137246635.0331006</v>
      </c>
      <c r="AF122" s="120">
        <f t="shared" ca="1" si="16"/>
        <v>1142759763.600296</v>
      </c>
      <c r="AG122" s="110">
        <f t="shared" ca="1" si="16"/>
        <v>327450</v>
      </c>
      <c r="AH122" s="110">
        <f t="shared" ca="1" si="16"/>
        <v>327450</v>
      </c>
      <c r="AI122" s="110">
        <f t="shared" ca="1" si="16"/>
        <v>634476.06444085739</v>
      </c>
      <c r="AJ122" s="110">
        <f t="shared" ca="1" si="16"/>
        <v>740905.16463960661</v>
      </c>
      <c r="AK122" s="110">
        <f t="shared" ca="1" si="16"/>
        <v>827038.20533598424</v>
      </c>
      <c r="AL122" s="110">
        <f t="shared" ca="1" si="16"/>
        <v>1104149.4646044667</v>
      </c>
      <c r="AM122" s="110">
        <f t="shared" ca="1" si="16"/>
        <v>1374555.6011181404</v>
      </c>
      <c r="AN122" s="110">
        <f t="shared" ca="1" si="16"/>
        <v>1721235.4313370045</v>
      </c>
      <c r="AO122" s="110">
        <f t="shared" ca="1" si="16"/>
        <v>1846933.7216772214</v>
      </c>
      <c r="AP122" s="110">
        <f t="shared" ca="1" si="16"/>
        <v>1908639.2467820891</v>
      </c>
      <c r="AQ122" s="110">
        <f t="shared" ca="1" si="16"/>
        <v>1911833.0735987709</v>
      </c>
      <c r="AR122" s="110">
        <f t="shared" ca="1" si="16"/>
        <v>1934387.8455634159</v>
      </c>
      <c r="AS122" s="110">
        <f t="shared" ca="1" si="16"/>
        <v>1874576.4263825915</v>
      </c>
      <c r="AT122" s="110">
        <f t="shared" ca="1" si="16"/>
        <v>1876966.2533615222</v>
      </c>
      <c r="AU122" s="110">
        <f t="shared" ca="1" si="16"/>
        <v>1855031.9166414561</v>
      </c>
      <c r="AV122" s="110">
        <f t="shared" ca="1" si="16"/>
        <v>1929257.4384835097</v>
      </c>
      <c r="AW122" s="110">
        <f t="shared" ca="1" si="16"/>
        <v>1932878.5864574341</v>
      </c>
      <c r="AX122" s="110">
        <f t="shared" ca="1" si="16"/>
        <v>1953562.5764200645</v>
      </c>
      <c r="AY122" s="110">
        <f t="shared" ca="1" si="16"/>
        <v>1924924.9026977825</v>
      </c>
      <c r="AZ122" s="110">
        <f t="shared" ca="1" si="16"/>
        <v>1928351.3284998196</v>
      </c>
      <c r="BA122" s="110">
        <f t="shared" ca="1" si="16"/>
        <v>1910387.5926224599</v>
      </c>
      <c r="BB122" s="110">
        <f t="shared" ca="1" si="16"/>
        <v>1913645.8524025502</v>
      </c>
      <c r="BC122" s="110">
        <f t="shared" ca="1" si="16"/>
        <v>1916967.9380742153</v>
      </c>
      <c r="BD122" s="110">
        <f t="shared" ca="1" si="16"/>
        <v>1935315.9572141785</v>
      </c>
      <c r="BE122" s="110">
        <f t="shared" ca="1" si="16"/>
        <v>1906815.8778738333</v>
      </c>
      <c r="BF122" s="110">
        <f t="shared" ca="1" si="16"/>
        <v>1909906.2107773758</v>
      </c>
      <c r="BG122" s="110">
        <f t="shared" ca="1" si="16"/>
        <v>1880126.4571238807</v>
      </c>
      <c r="BH122" s="110">
        <f t="shared" ca="1" si="16"/>
        <v>1882875.1587673728</v>
      </c>
      <c r="BI122" s="110">
        <f t="shared" ca="1" si="16"/>
        <v>1885678.8344437345</v>
      </c>
      <c r="BJ122" s="110">
        <f t="shared" ca="1" si="16"/>
        <v>1888538.5836336236</v>
      </c>
      <c r="BK122" s="109">
        <f t="shared" ca="1" si="16"/>
        <v>62484.634478873239</v>
      </c>
      <c r="BL122" s="110">
        <f t="shared" ca="1" si="16"/>
        <v>62170.657598591541</v>
      </c>
      <c r="BM122" s="110">
        <f t="shared" ca="1" si="16"/>
        <v>143504.62229496351</v>
      </c>
      <c r="BN122" s="110">
        <f t="shared" ca="1" si="16"/>
        <v>267937.19029358134</v>
      </c>
      <c r="BO122" s="110">
        <f t="shared" ca="1" si="16"/>
        <v>269139.95301531896</v>
      </c>
      <c r="BP122" s="110">
        <f t="shared" ref="BP122:CN122" ca="1" si="17">BP92+BP98+BP104+BP110+BP116</f>
        <v>351878.71512104355</v>
      </c>
      <c r="BQ122" s="110">
        <f t="shared" ca="1" si="17"/>
        <v>455043.88071412657</v>
      </c>
      <c r="BR122" s="110">
        <f t="shared" ca="1" si="17"/>
        <v>471771.15592782135</v>
      </c>
      <c r="BS122" s="110">
        <f t="shared" ca="1" si="17"/>
        <v>624808.60583890986</v>
      </c>
      <c r="BT122" s="110">
        <f t="shared" ca="1" si="17"/>
        <v>721305.57075368066</v>
      </c>
      <c r="BU122" s="110">
        <f t="shared" ca="1" si="17"/>
        <v>708178.70001088607</v>
      </c>
      <c r="BV122" s="110">
        <f t="shared" ca="1" si="17"/>
        <v>717950.27222410589</v>
      </c>
      <c r="BW122" s="110">
        <f t="shared" ca="1" si="17"/>
        <v>639800.55807103706</v>
      </c>
      <c r="BX122" s="110">
        <f t="shared" ca="1" si="17"/>
        <v>622825.03574228403</v>
      </c>
      <c r="BY122" s="110">
        <f t="shared" ca="1" si="17"/>
        <v>584124.03853928053</v>
      </c>
      <c r="BZ122" s="110">
        <f t="shared" ca="1" si="17"/>
        <v>628951.45913730015</v>
      </c>
      <c r="CA122" s="110">
        <f t="shared" ca="1" si="17"/>
        <v>610937.24385679164</v>
      </c>
      <c r="CB122" s="110">
        <f t="shared" ca="1" si="17"/>
        <v>606116.29269012099</v>
      </c>
      <c r="CC122" s="110">
        <f t="shared" ca="1" si="17"/>
        <v>562729.03196221229</v>
      </c>
      <c r="CD122" s="110">
        <f t="shared" ca="1" si="17"/>
        <v>544358.0731238015</v>
      </c>
      <c r="CE122" s="110">
        <f t="shared" ca="1" si="17"/>
        <v>511045.85902057786</v>
      </c>
      <c r="CF122" s="110">
        <f t="shared" ca="1" si="17"/>
        <v>492819.34676831996</v>
      </c>
      <c r="CG122" s="110">
        <f t="shared" ca="1" si="17"/>
        <v>474416.64404231426</v>
      </c>
      <c r="CH122" s="110">
        <f t="shared" ca="1" si="17"/>
        <v>464636.89617402584</v>
      </c>
      <c r="CI122" s="110">
        <f t="shared" ca="1" si="17"/>
        <v>427622.43994784902</v>
      </c>
      <c r="CJ122" s="110">
        <f t="shared" ca="1" si="17"/>
        <v>408994.80730626604</v>
      </c>
      <c r="CK122" s="110">
        <f t="shared" ca="1" si="17"/>
        <v>374084.33760404296</v>
      </c>
      <c r="CL122" s="110">
        <f t="shared" ca="1" si="17"/>
        <v>355980.29335287528</v>
      </c>
      <c r="CM122" s="110">
        <f t="shared" ca="1" si="17"/>
        <v>337717.38887688471</v>
      </c>
      <c r="CN122" s="120">
        <f t="shared" ca="1" si="17"/>
        <v>319290.58946899191</v>
      </c>
    </row>
    <row r="123" spans="2:92">
      <c r="B123" s="96" t="s">
        <v>47</v>
      </c>
      <c r="C123" s="109">
        <f t="shared" ref="C123:BN125" ca="1" si="18">C93+C99+C105+C111+C117</f>
        <v>73089700</v>
      </c>
      <c r="D123" s="110">
        <f t="shared" ca="1" si="18"/>
        <v>73089700</v>
      </c>
      <c r="E123" s="110">
        <f t="shared" ca="1" si="18"/>
        <v>171564495.38676965</v>
      </c>
      <c r="F123" s="110">
        <f t="shared" ca="1" si="18"/>
        <v>335769855.95405585</v>
      </c>
      <c r="G123" s="110">
        <f t="shared" ca="1" si="18"/>
        <v>425521593.12359762</v>
      </c>
      <c r="H123" s="110">
        <f t="shared" ca="1" si="18"/>
        <v>672672240.26939154</v>
      </c>
      <c r="I123" s="110">
        <f t="shared" ca="1" si="18"/>
        <v>636078851.88385761</v>
      </c>
      <c r="J123" s="110">
        <f t="shared" ca="1" si="18"/>
        <v>923064258.48781633</v>
      </c>
      <c r="K123" s="110">
        <f t="shared" ca="1" si="18"/>
        <v>938023831.09293818</v>
      </c>
      <c r="L123" s="110">
        <f t="shared" ca="1" si="18"/>
        <v>1033245866.8959794</v>
      </c>
      <c r="M123" s="110">
        <f t="shared" ca="1" si="18"/>
        <v>1052177560.6051327</v>
      </c>
      <c r="N123" s="110">
        <f t="shared" ca="1" si="18"/>
        <v>1090740660.9962242</v>
      </c>
      <c r="O123" s="110">
        <f t="shared" ca="1" si="18"/>
        <v>998605317.78811824</v>
      </c>
      <c r="P123" s="110">
        <f t="shared" ca="1" si="18"/>
        <v>1002402574.9392139</v>
      </c>
      <c r="Q123" s="110">
        <f t="shared" ca="1" si="18"/>
        <v>963989140.47706902</v>
      </c>
      <c r="R123" s="110">
        <f t="shared" ca="1" si="18"/>
        <v>1078513745.2390828</v>
      </c>
      <c r="S123" s="110">
        <f t="shared" ca="1" si="18"/>
        <v>1084148089.01001</v>
      </c>
      <c r="T123" s="110">
        <f t="shared" ca="1" si="18"/>
        <v>1119374393.0013225</v>
      </c>
      <c r="U123" s="110">
        <f t="shared" ca="1" si="18"/>
        <v>1075304210.5449152</v>
      </c>
      <c r="V123" s="110">
        <f t="shared" ca="1" si="18"/>
        <v>1080686853.9441919</v>
      </c>
      <c r="W123" s="110">
        <f t="shared" ca="1" si="18"/>
        <v>1048945190.6695465</v>
      </c>
      <c r="X123" s="110">
        <f t="shared" ca="1" si="18"/>
        <v>1054013336.7495672</v>
      </c>
      <c r="Y123" s="110">
        <f t="shared" ca="1" si="18"/>
        <v>1059180521.9880461</v>
      </c>
      <c r="Z123" s="110">
        <f t="shared" ca="1" si="18"/>
        <v>1090406558.3137088</v>
      </c>
      <c r="AA123" s="110">
        <f t="shared" ca="1" si="18"/>
        <v>1046537010.4991072</v>
      </c>
      <c r="AB123" s="110">
        <f t="shared" ca="1" si="18"/>
        <v>1051389573.2562213</v>
      </c>
      <c r="AC123" s="110">
        <f t="shared" ca="1" si="18"/>
        <v>999200615.21881807</v>
      </c>
      <c r="AD123" s="110">
        <f t="shared" ca="1" si="18"/>
        <v>1003439852.8714095</v>
      </c>
      <c r="AE123" s="110">
        <f t="shared" ca="1" si="18"/>
        <v>1007763875.277053</v>
      </c>
      <c r="AF123" s="120">
        <f t="shared" ca="1" si="18"/>
        <v>1012174378.1308093</v>
      </c>
      <c r="AG123" s="110">
        <f t="shared" ca="1" si="18"/>
        <v>327450</v>
      </c>
      <c r="AH123" s="110">
        <f t="shared" ca="1" si="18"/>
        <v>327450</v>
      </c>
      <c r="AI123" s="110">
        <f t="shared" ca="1" si="18"/>
        <v>605391.84151499672</v>
      </c>
      <c r="AJ123" s="110">
        <f t="shared" ca="1" si="18"/>
        <v>690567.82483087992</v>
      </c>
      <c r="AK123" s="110">
        <f t="shared" ca="1" si="18"/>
        <v>768352.76746541029</v>
      </c>
      <c r="AL123" s="110">
        <f t="shared" ca="1" si="18"/>
        <v>1018978.1165846486</v>
      </c>
      <c r="AM123" s="110">
        <f t="shared" ca="1" si="18"/>
        <v>1267049.8780163517</v>
      </c>
      <c r="AN123" s="110">
        <f t="shared" ca="1" si="18"/>
        <v>1580865.8366582035</v>
      </c>
      <c r="AO123" s="110">
        <f t="shared" ca="1" si="18"/>
        <v>1694692.1083993807</v>
      </c>
      <c r="AP123" s="110">
        <f t="shared" ca="1" si="18"/>
        <v>1744085.3225115398</v>
      </c>
      <c r="AQ123" s="110">
        <f t="shared" ca="1" si="18"/>
        <v>1746669.5811095459</v>
      </c>
      <c r="AR123" s="110">
        <f t="shared" ca="1" si="18"/>
        <v>1766672.8866299791</v>
      </c>
      <c r="AS123" s="110">
        <f t="shared" ca="1" si="18"/>
        <v>1718880.7900212873</v>
      </c>
      <c r="AT123" s="110">
        <f t="shared" ca="1" si="18"/>
        <v>1720850.4888827037</v>
      </c>
      <c r="AU123" s="110">
        <f t="shared" ca="1" si="18"/>
        <v>1700924.81750663</v>
      </c>
      <c r="AV123" s="110">
        <f t="shared" ca="1" si="18"/>
        <v>1760330.5871524403</v>
      </c>
      <c r="AW123" s="110">
        <f t="shared" ca="1" si="18"/>
        <v>1763253.2126341569</v>
      </c>
      <c r="AX123" s="110">
        <f t="shared" ca="1" si="18"/>
        <v>1781525.6677518131</v>
      </c>
      <c r="AY123" s="110">
        <f t="shared" ca="1" si="18"/>
        <v>1758665.7494600669</v>
      </c>
      <c r="AZ123" s="110">
        <f t="shared" ca="1" si="18"/>
        <v>1761457.8138773809</v>
      </c>
      <c r="BA123" s="110">
        <f t="shared" ca="1" si="18"/>
        <v>1744992.8984071473</v>
      </c>
      <c r="BB123" s="110">
        <f t="shared" ca="1" si="18"/>
        <v>1747621.8279650067</v>
      </c>
      <c r="BC123" s="110">
        <f t="shared" ca="1" si="18"/>
        <v>1750302.130740399</v>
      </c>
      <c r="BD123" s="110">
        <f t="shared" ca="1" si="18"/>
        <v>1766499.5821506772</v>
      </c>
      <c r="BE123" s="110">
        <f t="shared" ca="1" si="18"/>
        <v>1743743.7363011702</v>
      </c>
      <c r="BF123" s="110">
        <f t="shared" ca="1" si="18"/>
        <v>1746260.8392934923</v>
      </c>
      <c r="BG123" s="110">
        <f t="shared" ca="1" si="18"/>
        <v>1719189.5804520631</v>
      </c>
      <c r="BH123" s="110">
        <f t="shared" ca="1" si="18"/>
        <v>1721388.5417668568</v>
      </c>
      <c r="BI123" s="110">
        <f t="shared" ca="1" si="18"/>
        <v>1723631.4823079463</v>
      </c>
      <c r="BJ123" s="110">
        <f t="shared" ca="1" si="18"/>
        <v>1725919.2816598576</v>
      </c>
      <c r="BK123" s="109">
        <f t="shared" ca="1" si="18"/>
        <v>62484.634478873239</v>
      </c>
      <c r="BL123" s="110">
        <f t="shared" ca="1" si="18"/>
        <v>62170.657598591541</v>
      </c>
      <c r="BM123" s="110">
        <f t="shared" ca="1" si="18"/>
        <v>135647.7504559964</v>
      </c>
      <c r="BN123" s="110">
        <f t="shared" ca="1" si="18"/>
        <v>235121.08844145504</v>
      </c>
      <c r="BO123" s="110">
        <f t="shared" ref="BO123:CN123" ca="1" si="19">BO93+BO99+BO105+BO111+BO117</f>
        <v>236010.57540602144</v>
      </c>
      <c r="BP123" s="110">
        <f t="shared" ca="1" si="19"/>
        <v>310725.68783455004</v>
      </c>
      <c r="BQ123" s="110">
        <f t="shared" ca="1" si="19"/>
        <v>407905.70492783887</v>
      </c>
      <c r="BR123" s="110">
        <f t="shared" ca="1" si="19"/>
        <v>422985.20761610288</v>
      </c>
      <c r="BS123" s="110">
        <f t="shared" ca="1" si="19"/>
        <v>561695.71402625693</v>
      </c>
      <c r="BT123" s="110">
        <f t="shared" ca="1" si="19"/>
        <v>642385.10334934294</v>
      </c>
      <c r="BU123" s="110">
        <f t="shared" ca="1" si="19"/>
        <v>630575.28642751765</v>
      </c>
      <c r="BV123" s="110">
        <f t="shared" ca="1" si="19"/>
        <v>639410.50315972255</v>
      </c>
      <c r="BW123" s="110">
        <f t="shared" ca="1" si="19"/>
        <v>575126.75266740425</v>
      </c>
      <c r="BX123" s="110">
        <f t="shared" ca="1" si="19"/>
        <v>559779.31116532162</v>
      </c>
      <c r="BY123" s="110">
        <f t="shared" ca="1" si="19"/>
        <v>524887.73132614174</v>
      </c>
      <c r="BZ123" s="110">
        <f t="shared" ca="1" si="19"/>
        <v>559027.9502032348</v>
      </c>
      <c r="CA123" s="110">
        <f t="shared" ca="1" si="19"/>
        <v>542893.47192096512</v>
      </c>
      <c r="CB123" s="110">
        <f t="shared" ca="1" si="19"/>
        <v>538649.9222430184</v>
      </c>
      <c r="CC123" s="110">
        <f t="shared" ca="1" si="19"/>
        <v>502175.78837513778</v>
      </c>
      <c r="CD123" s="110">
        <f t="shared" ca="1" si="19"/>
        <v>485711.87572210771</v>
      </c>
      <c r="CE123" s="110">
        <f t="shared" ca="1" si="19"/>
        <v>455816.14694853278</v>
      </c>
      <c r="CF123" s="110">
        <f t="shared" ca="1" si="19"/>
        <v>439513.36686710984</v>
      </c>
      <c r="CG123" s="110">
        <f t="shared" ca="1" si="19"/>
        <v>423068.34980498557</v>
      </c>
      <c r="CH123" s="110">
        <f t="shared" ca="1" si="19"/>
        <v>414400.85834983212</v>
      </c>
      <c r="CI123" s="110">
        <f t="shared" ca="1" si="19"/>
        <v>383025.85649228486</v>
      </c>
      <c r="CJ123" s="110">
        <f t="shared" ca="1" si="19"/>
        <v>366357.70728610462</v>
      </c>
      <c r="CK123" s="110">
        <f t="shared" ca="1" si="19"/>
        <v>335049.92380098236</v>
      </c>
      <c r="CL123" s="110">
        <f t="shared" ca="1" si="19"/>
        <v>318883.31921630603</v>
      </c>
      <c r="CM123" s="110">
        <f t="shared" ca="1" si="19"/>
        <v>302589.6264517713</v>
      </c>
      <c r="CN123" s="120">
        <f t="shared" ca="1" si="19"/>
        <v>286164.81774171483</v>
      </c>
    </row>
    <row r="124" spans="2:92">
      <c r="B124" s="96" t="s">
        <v>48</v>
      </c>
      <c r="C124" s="109">
        <f t="shared" ca="1" si="18"/>
        <v>73089700</v>
      </c>
      <c r="D124" s="110">
        <f t="shared" ca="1" si="18"/>
        <v>73089700</v>
      </c>
      <c r="E124" s="110">
        <f t="shared" ca="1" si="18"/>
        <v>171564495.38676965</v>
      </c>
      <c r="F124" s="110">
        <f t="shared" ca="1" si="18"/>
        <v>335769855.95405585</v>
      </c>
      <c r="G124" s="110">
        <f t="shared" ca="1" si="18"/>
        <v>425521593.12359762</v>
      </c>
      <c r="H124" s="110">
        <f t="shared" ca="1" si="18"/>
        <v>672672240.26939154</v>
      </c>
      <c r="I124" s="110">
        <f t="shared" ca="1" si="18"/>
        <v>636078851.88385761</v>
      </c>
      <c r="J124" s="110">
        <f t="shared" ca="1" si="18"/>
        <v>923064258.48781633</v>
      </c>
      <c r="K124" s="110">
        <f t="shared" ca="1" si="18"/>
        <v>938023831.09293818</v>
      </c>
      <c r="L124" s="110">
        <f t="shared" ca="1" si="18"/>
        <v>1033245866.8959794</v>
      </c>
      <c r="M124" s="110">
        <f t="shared" ca="1" si="18"/>
        <v>1052177560.6051327</v>
      </c>
      <c r="N124" s="110">
        <f t="shared" ca="1" si="18"/>
        <v>1090740660.9962242</v>
      </c>
      <c r="O124" s="110">
        <f t="shared" ca="1" si="18"/>
        <v>998605317.78811824</v>
      </c>
      <c r="P124" s="110">
        <f t="shared" ca="1" si="18"/>
        <v>1002402574.9392139</v>
      </c>
      <c r="Q124" s="110">
        <f t="shared" ca="1" si="18"/>
        <v>963989140.47706902</v>
      </c>
      <c r="R124" s="110">
        <f t="shared" ca="1" si="18"/>
        <v>1078513745.2390828</v>
      </c>
      <c r="S124" s="110">
        <f t="shared" ca="1" si="18"/>
        <v>1084148089.01001</v>
      </c>
      <c r="T124" s="110">
        <f t="shared" ca="1" si="18"/>
        <v>1119374393.0013225</v>
      </c>
      <c r="U124" s="110">
        <f t="shared" ca="1" si="18"/>
        <v>1075304210.5449152</v>
      </c>
      <c r="V124" s="110">
        <f t="shared" ca="1" si="18"/>
        <v>1080686853.9441919</v>
      </c>
      <c r="W124" s="110">
        <f t="shared" ca="1" si="18"/>
        <v>1048945190.6695465</v>
      </c>
      <c r="X124" s="110">
        <f t="shared" ca="1" si="18"/>
        <v>1054013336.7495672</v>
      </c>
      <c r="Y124" s="110">
        <f t="shared" ca="1" si="18"/>
        <v>1059180521.9880461</v>
      </c>
      <c r="Z124" s="110">
        <f t="shared" ca="1" si="18"/>
        <v>1090406558.3137088</v>
      </c>
      <c r="AA124" s="110">
        <f t="shared" ca="1" si="18"/>
        <v>1046537010.4991072</v>
      </c>
      <c r="AB124" s="110">
        <f t="shared" ca="1" si="18"/>
        <v>1051389573.2562213</v>
      </c>
      <c r="AC124" s="110">
        <f t="shared" ca="1" si="18"/>
        <v>999200615.21881807</v>
      </c>
      <c r="AD124" s="110">
        <f t="shared" ca="1" si="18"/>
        <v>1003439852.8714095</v>
      </c>
      <c r="AE124" s="110">
        <f t="shared" ca="1" si="18"/>
        <v>1007763875.277053</v>
      </c>
      <c r="AF124" s="120">
        <f t="shared" ca="1" si="18"/>
        <v>1012174378.1308093</v>
      </c>
      <c r="AG124" s="110">
        <f t="shared" ca="1" si="18"/>
        <v>327450</v>
      </c>
      <c r="AH124" s="110">
        <f t="shared" ca="1" si="18"/>
        <v>327450</v>
      </c>
      <c r="AI124" s="110">
        <f t="shared" ca="1" si="18"/>
        <v>605391.84151499672</v>
      </c>
      <c r="AJ124" s="110">
        <f t="shared" ca="1" si="18"/>
        <v>690567.82483087992</v>
      </c>
      <c r="AK124" s="110">
        <f t="shared" ca="1" si="18"/>
        <v>768352.76746541029</v>
      </c>
      <c r="AL124" s="110">
        <f t="shared" ca="1" si="18"/>
        <v>1018978.1165846486</v>
      </c>
      <c r="AM124" s="110">
        <f t="shared" ca="1" si="18"/>
        <v>1267049.8780163517</v>
      </c>
      <c r="AN124" s="110">
        <f t="shared" ca="1" si="18"/>
        <v>1580865.8366582035</v>
      </c>
      <c r="AO124" s="110">
        <f t="shared" ca="1" si="18"/>
        <v>1694692.1083993807</v>
      </c>
      <c r="AP124" s="110">
        <f t="shared" ca="1" si="18"/>
        <v>1744085.3225115398</v>
      </c>
      <c r="AQ124" s="110">
        <f t="shared" ca="1" si="18"/>
        <v>1746669.5811095459</v>
      </c>
      <c r="AR124" s="110">
        <f t="shared" ca="1" si="18"/>
        <v>1766672.8866299791</v>
      </c>
      <c r="AS124" s="110">
        <f t="shared" ca="1" si="18"/>
        <v>1718880.7900212873</v>
      </c>
      <c r="AT124" s="110">
        <f t="shared" ca="1" si="18"/>
        <v>1720850.4888827037</v>
      </c>
      <c r="AU124" s="110">
        <f t="shared" ca="1" si="18"/>
        <v>1700924.81750663</v>
      </c>
      <c r="AV124" s="110">
        <f t="shared" ca="1" si="18"/>
        <v>1760330.5871524403</v>
      </c>
      <c r="AW124" s="110">
        <f t="shared" ca="1" si="18"/>
        <v>1763253.2126341569</v>
      </c>
      <c r="AX124" s="110">
        <f t="shared" ca="1" si="18"/>
        <v>1781525.6677518131</v>
      </c>
      <c r="AY124" s="110">
        <f t="shared" ca="1" si="18"/>
        <v>1758665.7494600669</v>
      </c>
      <c r="AZ124" s="110">
        <f t="shared" ca="1" si="18"/>
        <v>1761457.8138773809</v>
      </c>
      <c r="BA124" s="110">
        <f t="shared" ca="1" si="18"/>
        <v>1744992.8984071473</v>
      </c>
      <c r="BB124" s="110">
        <f t="shared" ca="1" si="18"/>
        <v>1747621.8279650067</v>
      </c>
      <c r="BC124" s="110">
        <f t="shared" ca="1" si="18"/>
        <v>1750302.130740399</v>
      </c>
      <c r="BD124" s="110">
        <f t="shared" ca="1" si="18"/>
        <v>1766499.5821506772</v>
      </c>
      <c r="BE124" s="110">
        <f t="shared" ca="1" si="18"/>
        <v>1743743.7363011702</v>
      </c>
      <c r="BF124" s="110">
        <f t="shared" ca="1" si="18"/>
        <v>1746260.8392934923</v>
      </c>
      <c r="BG124" s="110">
        <f t="shared" ca="1" si="18"/>
        <v>1719189.5804520631</v>
      </c>
      <c r="BH124" s="110">
        <f t="shared" ca="1" si="18"/>
        <v>1721388.5417668568</v>
      </c>
      <c r="BI124" s="110">
        <f t="shared" ca="1" si="18"/>
        <v>1723631.4823079463</v>
      </c>
      <c r="BJ124" s="110">
        <f t="shared" ca="1" si="18"/>
        <v>1725919.2816598576</v>
      </c>
      <c r="BK124" s="109">
        <f t="shared" ca="1" si="18"/>
        <v>62484.634478873239</v>
      </c>
      <c r="BL124" s="110">
        <f t="shared" ca="1" si="18"/>
        <v>62170.657598591541</v>
      </c>
      <c r="BM124" s="110">
        <f t="shared" ca="1" si="18"/>
        <v>135647.7504559964</v>
      </c>
      <c r="BN124" s="110">
        <f t="shared" ca="1" si="18"/>
        <v>235121.08844145504</v>
      </c>
      <c r="BO124" s="110">
        <f t="shared" ref="BO124:CN124" ca="1" si="20">BO94+BO100+BO106+BO112+BO118</f>
        <v>236010.57540602144</v>
      </c>
      <c r="BP124" s="110">
        <f t="shared" ca="1" si="20"/>
        <v>310725.68783455004</v>
      </c>
      <c r="BQ124" s="110">
        <f t="shared" ca="1" si="20"/>
        <v>407905.70492783887</v>
      </c>
      <c r="BR124" s="110">
        <f t="shared" ca="1" si="20"/>
        <v>422985.20761610288</v>
      </c>
      <c r="BS124" s="110">
        <f t="shared" ca="1" si="20"/>
        <v>561695.71402625693</v>
      </c>
      <c r="BT124" s="110">
        <f t="shared" ca="1" si="20"/>
        <v>642385.10334934294</v>
      </c>
      <c r="BU124" s="110">
        <f t="shared" ca="1" si="20"/>
        <v>630575.28642751765</v>
      </c>
      <c r="BV124" s="110">
        <f t="shared" ca="1" si="20"/>
        <v>639410.50315972255</v>
      </c>
      <c r="BW124" s="110">
        <f t="shared" ca="1" si="20"/>
        <v>575126.75266740425</v>
      </c>
      <c r="BX124" s="110">
        <f t="shared" ca="1" si="20"/>
        <v>559779.31116532162</v>
      </c>
      <c r="BY124" s="110">
        <f t="shared" ca="1" si="20"/>
        <v>524887.73132614174</v>
      </c>
      <c r="BZ124" s="110">
        <f t="shared" ca="1" si="20"/>
        <v>559027.9502032348</v>
      </c>
      <c r="CA124" s="110">
        <f t="shared" ca="1" si="20"/>
        <v>542893.47192096512</v>
      </c>
      <c r="CB124" s="110">
        <f t="shared" ca="1" si="20"/>
        <v>538649.9222430184</v>
      </c>
      <c r="CC124" s="110">
        <f t="shared" ca="1" si="20"/>
        <v>502175.78837513778</v>
      </c>
      <c r="CD124" s="110">
        <f t="shared" ca="1" si="20"/>
        <v>485711.87572210771</v>
      </c>
      <c r="CE124" s="110">
        <f t="shared" ca="1" si="20"/>
        <v>455816.14694853278</v>
      </c>
      <c r="CF124" s="110">
        <f t="shared" ca="1" si="20"/>
        <v>439513.36686710984</v>
      </c>
      <c r="CG124" s="110">
        <f t="shared" ca="1" si="20"/>
        <v>423068.34980498557</v>
      </c>
      <c r="CH124" s="110">
        <f t="shared" ca="1" si="20"/>
        <v>414400.85834983212</v>
      </c>
      <c r="CI124" s="110">
        <f t="shared" ca="1" si="20"/>
        <v>383025.85649228486</v>
      </c>
      <c r="CJ124" s="110">
        <f t="shared" ca="1" si="20"/>
        <v>366357.70728610462</v>
      </c>
      <c r="CK124" s="110">
        <f t="shared" ca="1" si="20"/>
        <v>335049.92380098236</v>
      </c>
      <c r="CL124" s="110">
        <f t="shared" ca="1" si="20"/>
        <v>318883.31921630603</v>
      </c>
      <c r="CM124" s="110">
        <f t="shared" ca="1" si="20"/>
        <v>302589.6264517713</v>
      </c>
      <c r="CN124" s="120">
        <f t="shared" ca="1" si="20"/>
        <v>286164.81774171483</v>
      </c>
    </row>
    <row r="125" spans="2:92" ht="17.100000000000001" thickBot="1">
      <c r="B125" s="96" t="s">
        <v>49</v>
      </c>
      <c r="C125" s="127">
        <f t="shared" ca="1" si="18"/>
        <v>29235880</v>
      </c>
      <c r="D125" s="128">
        <f t="shared" ca="1" si="18"/>
        <v>29235880</v>
      </c>
      <c r="E125" s="128">
        <f t="shared" ca="1" si="18"/>
        <v>88437915.971266136</v>
      </c>
      <c r="F125" s="128">
        <f t="shared" ca="1" si="18"/>
        <v>180392917.88894638</v>
      </c>
      <c r="G125" s="128">
        <f t="shared" ca="1" si="18"/>
        <v>204023769.29877225</v>
      </c>
      <c r="H125" s="128">
        <f t="shared" ca="1" si="18"/>
        <v>278816555.14675224</v>
      </c>
      <c r="I125" s="128">
        <f t="shared" ca="1" si="18"/>
        <v>255691420.61529741</v>
      </c>
      <c r="J125" s="128">
        <f t="shared" ca="1" si="18"/>
        <v>328560131.96423209</v>
      </c>
      <c r="K125" s="128">
        <f t="shared" ca="1" si="18"/>
        <v>318556292.75918174</v>
      </c>
      <c r="L125" s="128">
        <f t="shared" ca="1" si="18"/>
        <v>371880632.80888474</v>
      </c>
      <c r="M125" s="128">
        <f t="shared" ca="1" si="18"/>
        <v>378157984.84730399</v>
      </c>
      <c r="N125" s="128">
        <f t="shared" ca="1" si="18"/>
        <v>399753321.06631517</v>
      </c>
      <c r="O125" s="128">
        <f t="shared" ca="1" si="18"/>
        <v>348157528.86977589</v>
      </c>
      <c r="P125" s="128">
        <f t="shared" ca="1" si="18"/>
        <v>350283992.87438941</v>
      </c>
      <c r="Q125" s="128">
        <f t="shared" ca="1" si="18"/>
        <v>328772469.57558823</v>
      </c>
      <c r="R125" s="128">
        <f t="shared" ca="1" si="18"/>
        <v>392906248.24231613</v>
      </c>
      <c r="S125" s="128">
        <f t="shared" ca="1" si="18"/>
        <v>396061480.75403535</v>
      </c>
      <c r="T125" s="128">
        <f t="shared" ca="1" si="18"/>
        <v>415788210.98917031</v>
      </c>
      <c r="U125" s="128">
        <f t="shared" ca="1" si="18"/>
        <v>391108908.81358218</v>
      </c>
      <c r="V125" s="128">
        <f t="shared" ca="1" si="18"/>
        <v>394123189.11717725</v>
      </c>
      <c r="W125" s="128">
        <f t="shared" ca="1" si="18"/>
        <v>376347857.68337572</v>
      </c>
      <c r="X125" s="128">
        <f t="shared" ca="1" si="18"/>
        <v>379186019.48818731</v>
      </c>
      <c r="Y125" s="128">
        <f t="shared" ca="1" si="18"/>
        <v>382079643.22173548</v>
      </c>
      <c r="Z125" s="128">
        <f t="shared" ca="1" si="18"/>
        <v>399566223.5641067</v>
      </c>
      <c r="AA125" s="128">
        <f t="shared" ca="1" si="18"/>
        <v>374999276.78792965</v>
      </c>
      <c r="AB125" s="128">
        <f t="shared" ca="1" si="18"/>
        <v>377716711.93191361</v>
      </c>
      <c r="AC125" s="128">
        <f t="shared" ca="1" si="18"/>
        <v>348490895.43096769</v>
      </c>
      <c r="AD125" s="128">
        <f t="shared" ca="1" si="18"/>
        <v>350864868.51641905</v>
      </c>
      <c r="AE125" s="128">
        <f t="shared" ca="1" si="18"/>
        <v>353286321.06357932</v>
      </c>
      <c r="AF125" s="129">
        <f t="shared" ca="1" si="18"/>
        <v>355756202.66168284</v>
      </c>
      <c r="AG125" s="128">
        <f t="shared" ca="1" si="18"/>
        <v>130980</v>
      </c>
      <c r="AH125" s="128">
        <f t="shared" ca="1" si="18"/>
        <v>130980</v>
      </c>
      <c r="AI125" s="128">
        <f t="shared" ca="1" si="18"/>
        <v>304611.71809467394</v>
      </c>
      <c r="AJ125" s="128">
        <f t="shared" ca="1" si="18"/>
        <v>352310.26875156851</v>
      </c>
      <c r="AK125" s="128">
        <f t="shared" ca="1" si="18"/>
        <v>372375.28986361931</v>
      </c>
      <c r="AL125" s="128">
        <f t="shared" ca="1" si="18"/>
        <v>441777.59588804905</v>
      </c>
      <c r="AM125" s="128">
        <f t="shared" ca="1" si="18"/>
        <v>496545.54995279619</v>
      </c>
      <c r="AN125" s="128">
        <f t="shared" ca="1" si="18"/>
        <v>575581.72578901076</v>
      </c>
      <c r="AO125" s="128">
        <f t="shared" ca="1" si="18"/>
        <v>596909.19687974069</v>
      </c>
      <c r="AP125" s="128">
        <f t="shared" ca="1" si="18"/>
        <v>624569.3967825498</v>
      </c>
      <c r="AQ125" s="128">
        <f t="shared" ca="1" si="18"/>
        <v>626016.58159743319</v>
      </c>
      <c r="AR125" s="128">
        <f t="shared" ca="1" si="18"/>
        <v>637218.43268887582</v>
      </c>
      <c r="AS125" s="128">
        <f t="shared" ca="1" si="18"/>
        <v>610454.85858800844</v>
      </c>
      <c r="AT125" s="128">
        <f t="shared" ca="1" si="18"/>
        <v>611557.88995040162</v>
      </c>
      <c r="AU125" s="128">
        <f t="shared" ca="1" si="18"/>
        <v>600399.51397980039</v>
      </c>
      <c r="AV125" s="128">
        <f t="shared" ca="1" si="18"/>
        <v>633666.7449814541</v>
      </c>
      <c r="AW125" s="128">
        <f t="shared" ca="1" si="18"/>
        <v>635303.41525121545</v>
      </c>
      <c r="AX125" s="128">
        <f t="shared" ca="1" si="18"/>
        <v>645535.99011710286</v>
      </c>
      <c r="AY125" s="128">
        <f t="shared" ca="1" si="18"/>
        <v>632734.43587372499</v>
      </c>
      <c r="AZ125" s="128">
        <f t="shared" ca="1" si="18"/>
        <v>634297.99194742087</v>
      </c>
      <c r="BA125" s="128">
        <f t="shared" ca="1" si="18"/>
        <v>625077.63928409002</v>
      </c>
      <c r="BB125" s="128">
        <f t="shared" ca="1" si="18"/>
        <v>626549.83983649127</v>
      </c>
      <c r="BC125" s="128">
        <f t="shared" ca="1" si="18"/>
        <v>628050.8093907109</v>
      </c>
      <c r="BD125" s="128">
        <f t="shared" ca="1" si="18"/>
        <v>637121.38218046667</v>
      </c>
      <c r="BE125" s="128">
        <f t="shared" ca="1" si="18"/>
        <v>624378.10850474285</v>
      </c>
      <c r="BF125" s="128">
        <f t="shared" ca="1" si="18"/>
        <v>625787.68618044315</v>
      </c>
      <c r="BG125" s="128">
        <f t="shared" ca="1" si="18"/>
        <v>610627.78122924292</v>
      </c>
      <c r="BH125" s="128">
        <f t="shared" ca="1" si="18"/>
        <v>611859.19956552726</v>
      </c>
      <c r="BI125" s="128">
        <f t="shared" ca="1" si="18"/>
        <v>613115.24626853748</v>
      </c>
      <c r="BJ125" s="128">
        <f t="shared" ca="1" si="18"/>
        <v>614396.41390560777</v>
      </c>
      <c r="BK125" s="127">
        <f t="shared" ca="1" si="18"/>
        <v>24993.853791549296</v>
      </c>
      <c r="BL125" s="128">
        <f t="shared" ca="1" si="18"/>
        <v>24868.263039436617</v>
      </c>
      <c r="BM125" s="128">
        <f t="shared" ca="1" si="18"/>
        <v>69487.458106962644</v>
      </c>
      <c r="BN125" s="128">
        <f t="shared" ca="1" si="18"/>
        <v>125225.33937094377</v>
      </c>
      <c r="BO125" s="128">
        <f t="shared" ref="BO125:CN125" ca="1" si="21">BO95+BO101+BO107+BO113+BO119</f>
        <v>125756.26406322522</v>
      </c>
      <c r="BP125" s="128">
        <f t="shared" ca="1" si="21"/>
        <v>150984.97156159344</v>
      </c>
      <c r="BQ125" s="128">
        <f t="shared" ca="1" si="21"/>
        <v>165815.67185746785</v>
      </c>
      <c r="BR125" s="128">
        <f t="shared" ca="1" si="21"/>
        <v>169062.39016702122</v>
      </c>
      <c r="BS125" s="128">
        <f t="shared" ca="1" si="21"/>
        <v>194896.57185507775</v>
      </c>
      <c r="BT125" s="128">
        <f t="shared" ca="1" si="21"/>
        <v>230170.44304128463</v>
      </c>
      <c r="BU125" s="128">
        <f t="shared" ca="1" si="21"/>
        <v>226082.98816639394</v>
      </c>
      <c r="BV125" s="128">
        <f t="shared" ca="1" si="21"/>
        <v>232428.20331438718</v>
      </c>
      <c r="BW125" s="128">
        <f t="shared" ca="1" si="21"/>
        <v>200055.99272730461</v>
      </c>
      <c r="BX125" s="128">
        <f t="shared" ca="1" si="21"/>
        <v>195088.11517475412</v>
      </c>
      <c r="BY125" s="128">
        <f t="shared" ca="1" si="21"/>
        <v>179175.52015342904</v>
      </c>
      <c r="BZ125" s="128">
        <f t="shared" ca="1" si="21"/>
        <v>201920.7324132169</v>
      </c>
      <c r="CA125" s="128">
        <f t="shared" ca="1" si="21"/>
        <v>196512.11426376158</v>
      </c>
      <c r="CB125" s="128">
        <f t="shared" ca="1" si="21"/>
        <v>197762.4161327272</v>
      </c>
      <c r="CC125" s="128">
        <f t="shared" ca="1" si="21"/>
        <v>180963.5908553297</v>
      </c>
      <c r="CD125" s="128">
        <f t="shared" ca="1" si="21"/>
        <v>175370.4894582486</v>
      </c>
      <c r="CE125" s="128">
        <f t="shared" ca="1" si="21"/>
        <v>162255.57103366239</v>
      </c>
      <c r="CF125" s="128">
        <f t="shared" ca="1" si="21"/>
        <v>156752.70387668128</v>
      </c>
      <c r="CG125" s="128">
        <f t="shared" ca="1" si="21"/>
        <v>151170.18401050736</v>
      </c>
      <c r="CH125" s="128">
        <f t="shared" ca="1" si="21"/>
        <v>149943.07848423719</v>
      </c>
      <c r="CI125" s="128">
        <f t="shared" ca="1" si="21"/>
        <v>135999.76713262638</v>
      </c>
      <c r="CJ125" s="128">
        <f t="shared" ca="1" si="21"/>
        <v>130292.29326578119</v>
      </c>
      <c r="CK125" s="128">
        <f t="shared" ca="1" si="21"/>
        <v>116386.62420272845</v>
      </c>
      <c r="CL125" s="128">
        <f t="shared" ca="1" si="21"/>
        <v>110960.01532392539</v>
      </c>
      <c r="CM125" s="128">
        <f t="shared" ca="1" si="21"/>
        <v>105462.23706440165</v>
      </c>
      <c r="CN125" s="129">
        <f t="shared" ca="1" si="21"/>
        <v>99891.033875385736</v>
      </c>
    </row>
    <row r="127" spans="2:92" ht="21" thickBot="1">
      <c r="B127" s="122" t="s">
        <v>83</v>
      </c>
    </row>
    <row r="128" spans="2:92" ht="17.100000000000001" thickTop="1">
      <c r="B128" s="123" t="s">
        <v>39</v>
      </c>
      <c r="C128" s="311" t="s">
        <v>80</v>
      </c>
      <c r="D128" s="312"/>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c r="AA128" s="312"/>
      <c r="AB128" s="312"/>
      <c r="AC128" s="312"/>
      <c r="AD128" s="312"/>
      <c r="AE128" s="312"/>
      <c r="AF128" s="313"/>
      <c r="AG128" s="311" t="s">
        <v>81</v>
      </c>
      <c r="AH128" s="312"/>
      <c r="AI128" s="312"/>
      <c r="AJ128" s="312"/>
      <c r="AK128" s="312"/>
      <c r="AL128" s="312"/>
      <c r="AM128" s="312"/>
      <c r="AN128" s="312"/>
      <c r="AO128" s="312"/>
      <c r="AP128" s="312"/>
      <c r="AQ128" s="312"/>
      <c r="AR128" s="312"/>
      <c r="AS128" s="312"/>
      <c r="AT128" s="312"/>
      <c r="AU128" s="312"/>
      <c r="AV128" s="312"/>
      <c r="AW128" s="312"/>
      <c r="AX128" s="312"/>
      <c r="AY128" s="312"/>
      <c r="AZ128" s="312"/>
      <c r="BA128" s="312"/>
      <c r="BB128" s="312"/>
      <c r="BC128" s="312"/>
      <c r="BD128" s="312"/>
      <c r="BE128" s="312"/>
      <c r="BF128" s="312"/>
      <c r="BG128" s="312"/>
      <c r="BH128" s="312"/>
      <c r="BI128" s="312"/>
      <c r="BJ128" s="313"/>
      <c r="BK128" s="311" t="s">
        <v>82</v>
      </c>
      <c r="BL128" s="312"/>
      <c r="BM128" s="312"/>
      <c r="BN128" s="312"/>
      <c r="BO128" s="312"/>
      <c r="BP128" s="312"/>
      <c r="BQ128" s="312"/>
      <c r="BR128" s="312"/>
      <c r="BS128" s="312"/>
      <c r="BT128" s="312"/>
      <c r="BU128" s="312"/>
      <c r="BV128" s="312"/>
      <c r="BW128" s="312"/>
      <c r="BX128" s="312"/>
      <c r="BY128" s="312"/>
      <c r="BZ128" s="312"/>
      <c r="CA128" s="312"/>
      <c r="CB128" s="312"/>
      <c r="CC128" s="312"/>
      <c r="CD128" s="312"/>
      <c r="CE128" s="312"/>
      <c r="CF128" s="312"/>
      <c r="CG128" s="312"/>
      <c r="CH128" s="312"/>
      <c r="CI128" s="312"/>
      <c r="CJ128" s="312"/>
      <c r="CK128" s="312"/>
      <c r="CL128" s="312"/>
      <c r="CM128" s="312"/>
      <c r="CN128" s="313"/>
    </row>
    <row r="129" spans="2:92">
      <c r="B129" s="96" t="s">
        <v>40</v>
      </c>
      <c r="C129" s="71"/>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72"/>
      <c r="AG129" s="71"/>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72"/>
      <c r="BK129" s="71"/>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72"/>
    </row>
    <row r="130" spans="2:92">
      <c r="B130" s="124" t="s">
        <v>44</v>
      </c>
      <c r="C130" s="125">
        <v>2021</v>
      </c>
      <c r="D130" s="13">
        <v>2022</v>
      </c>
      <c r="E130" s="13">
        <v>2023</v>
      </c>
      <c r="F130" s="13">
        <v>2024</v>
      </c>
      <c r="G130" s="13">
        <v>2025</v>
      </c>
      <c r="H130" s="13">
        <v>2026</v>
      </c>
      <c r="I130" s="13">
        <v>2027</v>
      </c>
      <c r="J130" s="13">
        <v>2028</v>
      </c>
      <c r="K130" s="13">
        <v>2029</v>
      </c>
      <c r="L130" s="13">
        <v>2030</v>
      </c>
      <c r="M130" s="13">
        <v>2031</v>
      </c>
      <c r="N130" s="13">
        <v>2032</v>
      </c>
      <c r="O130" s="13">
        <v>2033</v>
      </c>
      <c r="P130" s="13">
        <v>2034</v>
      </c>
      <c r="Q130" s="13">
        <v>2035</v>
      </c>
      <c r="R130" s="13">
        <v>2036</v>
      </c>
      <c r="S130" s="13">
        <v>2037</v>
      </c>
      <c r="T130" s="13">
        <v>2038</v>
      </c>
      <c r="U130" s="13">
        <v>2039</v>
      </c>
      <c r="V130" s="13">
        <v>2040</v>
      </c>
      <c r="W130" s="13">
        <v>2041</v>
      </c>
      <c r="X130" s="13">
        <v>2042</v>
      </c>
      <c r="Y130" s="13">
        <v>2043</v>
      </c>
      <c r="Z130" s="13">
        <v>2044</v>
      </c>
      <c r="AA130" s="13">
        <v>2045</v>
      </c>
      <c r="AB130" s="13">
        <v>2046</v>
      </c>
      <c r="AC130" s="13">
        <v>2047</v>
      </c>
      <c r="AD130" s="13">
        <v>2048</v>
      </c>
      <c r="AE130" s="13">
        <v>2049</v>
      </c>
      <c r="AF130" s="126">
        <v>2050</v>
      </c>
      <c r="AG130" s="13">
        <v>2021</v>
      </c>
      <c r="AH130" s="13">
        <v>2022</v>
      </c>
      <c r="AI130" s="13">
        <v>2023</v>
      </c>
      <c r="AJ130" s="13">
        <v>2024</v>
      </c>
      <c r="AK130" s="13">
        <v>2025</v>
      </c>
      <c r="AL130" s="13">
        <v>2026</v>
      </c>
      <c r="AM130" s="13">
        <v>2027</v>
      </c>
      <c r="AN130" s="13">
        <v>2028</v>
      </c>
      <c r="AO130" s="13">
        <v>2029</v>
      </c>
      <c r="AP130" s="13">
        <v>2030</v>
      </c>
      <c r="AQ130" s="13">
        <v>2031</v>
      </c>
      <c r="AR130" s="13">
        <v>2032</v>
      </c>
      <c r="AS130" s="13">
        <v>2033</v>
      </c>
      <c r="AT130" s="13">
        <v>2034</v>
      </c>
      <c r="AU130" s="13">
        <v>2035</v>
      </c>
      <c r="AV130" s="13">
        <v>2036</v>
      </c>
      <c r="AW130" s="13">
        <v>2037</v>
      </c>
      <c r="AX130" s="13">
        <v>2038</v>
      </c>
      <c r="AY130" s="13">
        <v>2039</v>
      </c>
      <c r="AZ130" s="13">
        <v>2040</v>
      </c>
      <c r="BA130" s="13">
        <v>2041</v>
      </c>
      <c r="BB130" s="13">
        <v>2042</v>
      </c>
      <c r="BC130" s="13">
        <v>2043</v>
      </c>
      <c r="BD130" s="13">
        <v>2044</v>
      </c>
      <c r="BE130" s="13">
        <v>2045</v>
      </c>
      <c r="BF130" s="13">
        <v>2046</v>
      </c>
      <c r="BG130" s="13">
        <v>2047</v>
      </c>
      <c r="BH130" s="13">
        <v>2048</v>
      </c>
      <c r="BI130" s="13">
        <v>2049</v>
      </c>
      <c r="BJ130" s="126">
        <v>2050</v>
      </c>
      <c r="BK130" s="125">
        <v>2021</v>
      </c>
      <c r="BL130" s="13">
        <v>2022</v>
      </c>
      <c r="BM130" s="13">
        <v>2023</v>
      </c>
      <c r="BN130" s="13">
        <v>2024</v>
      </c>
      <c r="BO130" s="13">
        <v>2025</v>
      </c>
      <c r="BP130" s="13">
        <v>2026</v>
      </c>
      <c r="BQ130" s="13">
        <v>2027</v>
      </c>
      <c r="BR130" s="13">
        <v>2028</v>
      </c>
      <c r="BS130" s="13">
        <v>2029</v>
      </c>
      <c r="BT130" s="13">
        <v>2030</v>
      </c>
      <c r="BU130" s="13">
        <v>2031</v>
      </c>
      <c r="BV130" s="13">
        <v>2032</v>
      </c>
      <c r="BW130" s="13">
        <v>2033</v>
      </c>
      <c r="BX130" s="13">
        <v>2034</v>
      </c>
      <c r="BY130" s="13">
        <v>2035</v>
      </c>
      <c r="BZ130" s="13">
        <v>2036</v>
      </c>
      <c r="CA130" s="13">
        <v>2037</v>
      </c>
      <c r="CB130" s="13">
        <v>2038</v>
      </c>
      <c r="CC130" s="13">
        <v>2039</v>
      </c>
      <c r="CD130" s="13">
        <v>2040</v>
      </c>
      <c r="CE130" s="13">
        <v>2041</v>
      </c>
      <c r="CF130" s="13">
        <v>2042</v>
      </c>
      <c r="CG130" s="13">
        <v>2043</v>
      </c>
      <c r="CH130" s="13">
        <v>2044</v>
      </c>
      <c r="CI130" s="13">
        <v>2045</v>
      </c>
      <c r="CJ130" s="13">
        <v>2046</v>
      </c>
      <c r="CK130" s="13">
        <v>2047</v>
      </c>
      <c r="CL130" s="13">
        <v>2048</v>
      </c>
      <c r="CM130" s="13">
        <v>2049</v>
      </c>
      <c r="CN130" s="126">
        <v>2050</v>
      </c>
    </row>
    <row r="131" spans="2:92">
      <c r="B131" s="123" t="s">
        <v>74</v>
      </c>
      <c r="C131" s="109"/>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20"/>
      <c r="AG131" s="109"/>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20"/>
      <c r="BK131" s="109"/>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20"/>
    </row>
    <row r="132" spans="2:92">
      <c r="B132" s="96" t="s">
        <v>46</v>
      </c>
      <c r="C132" s="109">
        <f>Comm_Codes!F19</f>
        <v>0</v>
      </c>
      <c r="D132" s="110">
        <f>Comm_Codes!G19</f>
        <v>0</v>
      </c>
      <c r="E132" s="110">
        <f>Comm_Codes!H19</f>
        <v>0</v>
      </c>
      <c r="F132" s="110">
        <f ca="1">Comm_Codes!I19</f>
        <v>204547429.42850801</v>
      </c>
      <c r="G132" s="110">
        <f ca="1">Comm_Codes!J19</f>
        <v>413185807.44558632</v>
      </c>
      <c r="H132" s="110">
        <f ca="1">Comm_Codes!K19</f>
        <v>625996953.0230062</v>
      </c>
      <c r="I132" s="110">
        <f ca="1">Comm_Codes!L19</f>
        <v>781045073.37226927</v>
      </c>
      <c r="J132" s="110">
        <f ca="1">Comm_Codes!M19</f>
        <v>939194156.12851763</v>
      </c>
      <c r="K132" s="110">
        <f ca="1">Comm_Codes!N19</f>
        <v>1100506220.5398908</v>
      </c>
      <c r="L132" s="110">
        <f ca="1">Comm_Codes!O19</f>
        <v>1380221340.229212</v>
      </c>
      <c r="M132" s="110">
        <f ca="1">Comm_Codes!P19</f>
        <v>1665530762.3123198</v>
      </c>
      <c r="N132" s="110">
        <f ca="1">Comm_Codes!Q19</f>
        <v>1956546372.8370895</v>
      </c>
      <c r="O132" s="110">
        <f ca="1">Comm_Codes!R19</f>
        <v>2131155739.1519513</v>
      </c>
      <c r="P132" s="110">
        <f ca="1">Comm_Codes!S19</f>
        <v>2309257292.7931104</v>
      </c>
      <c r="Q132" s="110">
        <f ca="1">Comm_Codes!T19</f>
        <v>2490920877.5070925</v>
      </c>
      <c r="R132" s="110">
        <f ca="1">Comm_Codes!U19</f>
        <v>2815190376.2215509</v>
      </c>
      <c r="S132" s="110">
        <f ca="1">Comm_Codes!V19</f>
        <v>3145945264.9102983</v>
      </c>
      <c r="T132" s="110">
        <f ca="1">Comm_Codes!W19</f>
        <v>3483315251.3728209</v>
      </c>
      <c r="U132" s="110">
        <f ca="1">Comm_Codes!X19</f>
        <v>3764508315.5180984</v>
      </c>
      <c r="V132" s="110">
        <f ca="1">Comm_Codes!Y19</f>
        <v>4051325240.9462814</v>
      </c>
      <c r="W132" s="110">
        <f ca="1">Comm_Codes!Z19</f>
        <v>4343878504.883028</v>
      </c>
      <c r="X132" s="110">
        <f ca="1">Comm_Codes!AA19</f>
        <v>4642282834.0985098</v>
      </c>
      <c r="Y132" s="110">
        <f ca="1">Comm_Codes!AB19</f>
        <v>4946655249.8983011</v>
      </c>
      <c r="Z132" s="110">
        <f ca="1">Comm_Codes!AC19</f>
        <v>5257115114.0140877</v>
      </c>
      <c r="AA132" s="110">
        <f ca="1">Comm_Codes!AD19</f>
        <v>5511779044.5090656</v>
      </c>
      <c r="AB132" s="110">
        <f ca="1">Comm_Codes!AE19</f>
        <v>5771536253.6139431</v>
      </c>
      <c r="AC132" s="110">
        <f ca="1">Comm_Codes!AF19</f>
        <v>6036488606.900918</v>
      </c>
      <c r="AD132" s="110">
        <f ca="1">Comm_Codes!AG19</f>
        <v>6306740007.2536325</v>
      </c>
      <c r="AE132" s="110">
        <f ca="1">Comm_Codes!AH19</f>
        <v>6582396435.6134014</v>
      </c>
      <c r="AF132" s="120">
        <f ca="1">Comm_Codes!AI19</f>
        <v>6863565992.5403652</v>
      </c>
      <c r="AG132" s="109">
        <f>Comm_Codes!AJ19</f>
        <v>0</v>
      </c>
      <c r="AH132" s="110">
        <f>Comm_Codes!AK19</f>
        <v>0</v>
      </c>
      <c r="AI132" s="110">
        <f>Comm_Codes!AL19</f>
        <v>0</v>
      </c>
      <c r="AJ132" s="110">
        <f ca="1">Comm_Codes!AM19</f>
        <v>106102.06862991047</v>
      </c>
      <c r="AK132" s="110">
        <f ca="1">Comm_Codes!AN19</f>
        <v>214326.17863241912</v>
      </c>
      <c r="AL132" s="110">
        <f ca="1">Comm_Codes!AO19</f>
        <v>324714.77083497797</v>
      </c>
      <c r="AM132" s="110">
        <f ca="1">Comm_Codes!AP19</f>
        <v>405140.7451539851</v>
      </c>
      <c r="AN132" s="110">
        <f ca="1">Comm_Codes!AQ19</f>
        <v>487175.23895937239</v>
      </c>
      <c r="AO132" s="110">
        <f ca="1">Comm_Codes!AR19</f>
        <v>570850.42264086741</v>
      </c>
      <c r="AP132" s="110">
        <f ca="1">Comm_Codes!AS19</f>
        <v>715943.19114457979</v>
      </c>
      <c r="AQ132" s="110">
        <f ca="1">Comm_Codes!AT19</f>
        <v>863937.81501836656</v>
      </c>
      <c r="AR132" s="110">
        <f ca="1">Comm_Codes!AU19</f>
        <v>1014892.331369629</v>
      </c>
      <c r="AS132" s="110">
        <f ca="1">Comm_Codes!AV19</f>
        <v>1105465.0411803864</v>
      </c>
      <c r="AT132" s="110">
        <f ca="1">Comm_Codes!AW19</f>
        <v>1197849.2051873589</v>
      </c>
      <c r="AU132" s="110">
        <f ca="1">Comm_Codes!AX19</f>
        <v>1292081.0524744708</v>
      </c>
      <c r="AV132" s="110">
        <f ca="1">Comm_Codes!AY19</f>
        <v>1460284.8998819659</v>
      </c>
      <c r="AW132" s="110">
        <f ca="1">Comm_Codes!AZ19</f>
        <v>1631852.8242376107</v>
      </c>
      <c r="AX132" s="110">
        <f ca="1">Comm_Codes!BA19</f>
        <v>1806852.1070803683</v>
      </c>
      <c r="AY132" s="110">
        <f ca="1">Comm_Codes!BB19</f>
        <v>1952711.509340052</v>
      </c>
      <c r="AZ132" s="110">
        <f ca="1">Comm_Codes!BC19</f>
        <v>2101488.0996449292</v>
      </c>
      <c r="BA132" s="110">
        <f ca="1">Comm_Codes!BD19</f>
        <v>2253240.2217559041</v>
      </c>
      <c r="BB132" s="110">
        <f ca="1">Comm_Codes!BE19</f>
        <v>2408027.3863090985</v>
      </c>
      <c r="BC132" s="110">
        <f ca="1">Comm_Codes!BF19</f>
        <v>2565910.2941533569</v>
      </c>
      <c r="BD132" s="110">
        <f ca="1">Comm_Codes!BG19</f>
        <v>2726950.8601545002</v>
      </c>
      <c r="BE132" s="110">
        <f ca="1">Comm_Codes!BH19</f>
        <v>2859049.1705876063</v>
      </c>
      <c r="BF132" s="110">
        <f ca="1">Comm_Codes!BI19</f>
        <v>2993789.4472293742</v>
      </c>
      <c r="BG132" s="110">
        <f ca="1">Comm_Codes!BJ19</f>
        <v>3131224.5294039771</v>
      </c>
      <c r="BH132" s="110">
        <f ca="1">Comm_Codes!BK19</f>
        <v>3271408.3132220721</v>
      </c>
      <c r="BI132" s="110">
        <f ca="1">Comm_Codes!BL19</f>
        <v>3414395.7727165292</v>
      </c>
      <c r="BJ132" s="120">
        <f ca="1">Comm_Codes!BM19</f>
        <v>3560242.9814008754</v>
      </c>
      <c r="BK132" s="109">
        <f>Comm_Codes!BN19</f>
        <v>0</v>
      </c>
      <c r="BL132" s="110">
        <f>Comm_Codes!BO19</f>
        <v>0</v>
      </c>
      <c r="BM132" s="110">
        <f>Comm_Codes!BP19</f>
        <v>0</v>
      </c>
      <c r="BN132" s="110">
        <f ca="1">Comm_Codes!BQ19</f>
        <v>124830.07533483311</v>
      </c>
      <c r="BO132" s="110">
        <f ca="1">Comm_Codes!BR19</f>
        <v>250381.79905987135</v>
      </c>
      <c r="BP132" s="110">
        <f ca="1">Comm_Codes!BS19</f>
        <v>371811.22356100974</v>
      </c>
      <c r="BQ132" s="110">
        <f ca="1">Comm_Codes!BT19</f>
        <v>454507.59504791378</v>
      </c>
      <c r="BR132" s="110">
        <f ca="1">Comm_Codes!BU19</f>
        <v>535241.29701392958</v>
      </c>
      <c r="BS132" s="110">
        <f ca="1">Comm_Codes!BV19</f>
        <v>613935.03119070281</v>
      </c>
      <c r="BT132" s="110">
        <f ca="1">Comm_Codes!BW19</f>
        <v>753377.05770152353</v>
      </c>
      <c r="BU132" s="110">
        <f ca="1">Comm_Codes!BX19</f>
        <v>880490.76176462893</v>
      </c>
      <c r="BV132" s="110">
        <f ca="1">Comm_Codes!BY19</f>
        <v>1000718.0196402636</v>
      </c>
      <c r="BW132" s="110">
        <f ca="1">Comm_Codes!BZ19</f>
        <v>1053405.9027634929</v>
      </c>
      <c r="BX132" s="110">
        <f ca="1">Comm_Codes!CA19</f>
        <v>1101759.2676217344</v>
      </c>
      <c r="BY132" s="110">
        <f ca="1">Comm_Codes!CB19</f>
        <v>1145630.2171185778</v>
      </c>
      <c r="BZ132" s="110">
        <f ca="1">Comm_Codes!CC19</f>
        <v>1246395.3175693906</v>
      </c>
      <c r="CA132" s="110">
        <f ca="1">Comm_Codes!CD19</f>
        <v>1338776.4061810402</v>
      </c>
      <c r="CB132" s="110">
        <f ca="1">Comm_Codes!CE19</f>
        <v>1422492.134839504</v>
      </c>
      <c r="CC132" s="110">
        <f ca="1">Comm_Codes!CF19</f>
        <v>1472637.89151574</v>
      </c>
      <c r="CD132" s="110">
        <f ca="1">Comm_Codes!CG19</f>
        <v>1515223.4746614706</v>
      </c>
      <c r="CE132" s="110">
        <f ca="1">Comm_Codes!CH19</f>
        <v>1549999.1127359387</v>
      </c>
      <c r="CF132" s="110">
        <f ca="1">Comm_Codes!CI19</f>
        <v>1576708.0674061694</v>
      </c>
      <c r="CG132" s="110">
        <f ca="1">Comm_Codes!CJ19</f>
        <v>1595086.4547838962</v>
      </c>
      <c r="CH132" s="110">
        <f ca="1">Comm_Codes!CK19</f>
        <v>1604863.0622986841</v>
      </c>
      <c r="CI132" s="110">
        <f ca="1">Comm_Codes!CL19</f>
        <v>1587896.0175288927</v>
      </c>
      <c r="CJ132" s="110">
        <f ca="1">Comm_Codes!CM19</f>
        <v>1563556.9532506086</v>
      </c>
      <c r="CK132" s="110">
        <f ca="1">Comm_Codes!CN19</f>
        <v>1531609.1603989834</v>
      </c>
      <c r="CL132" s="110">
        <f ca="1">Comm_Codes!CO19</f>
        <v>1491809.4103543791</v>
      </c>
      <c r="CM132" s="110">
        <f ca="1">Comm_Codes!CP19</f>
        <v>1443907.7888438001</v>
      </c>
      <c r="CN132" s="120">
        <f ca="1">Comm_Codes!CQ19</f>
        <v>1387647.5258062109</v>
      </c>
    </row>
    <row r="133" spans="2:92">
      <c r="B133" s="96" t="s">
        <v>47</v>
      </c>
      <c r="C133" s="109">
        <f>C132*Inputs!$B$42</f>
        <v>0</v>
      </c>
      <c r="D133" s="110">
        <f>D132*Inputs!$B$42</f>
        <v>0</v>
      </c>
      <c r="E133" s="110">
        <f>E132*Inputs!$B$42</f>
        <v>0</v>
      </c>
      <c r="F133" s="110">
        <f ca="1">F132*Inputs!$B$42</f>
        <v>163637943.54280642</v>
      </c>
      <c r="G133" s="110">
        <f ca="1">G132*Inputs!$B$42</f>
        <v>330548645.95646906</v>
      </c>
      <c r="H133" s="110">
        <f ca="1">H132*Inputs!$B$42</f>
        <v>500797562.418405</v>
      </c>
      <c r="I133" s="110">
        <f ca="1">I132*Inputs!$B$42</f>
        <v>624836058.69781542</v>
      </c>
      <c r="J133" s="110">
        <f ca="1">J132*Inputs!$B$42</f>
        <v>751355324.90281415</v>
      </c>
      <c r="K133" s="110">
        <f ca="1">K132*Inputs!$B$42</f>
        <v>880404976.43191266</v>
      </c>
      <c r="L133" s="110">
        <f ca="1">L132*Inputs!$B$42</f>
        <v>1104177072.1833696</v>
      </c>
      <c r="M133" s="110">
        <f ca="1">M132*Inputs!$B$42</f>
        <v>1332424609.8498559</v>
      </c>
      <c r="N133" s="110">
        <f ca="1">N132*Inputs!$B$42</f>
        <v>1565237098.2696717</v>
      </c>
      <c r="O133" s="110">
        <f ca="1">O132*Inputs!$B$42</f>
        <v>1704924591.3215611</v>
      </c>
      <c r="P133" s="110">
        <f ca="1">P132*Inputs!$B$42</f>
        <v>1847405834.2344885</v>
      </c>
      <c r="Q133" s="110">
        <f ca="1">Q132*Inputs!$B$42</f>
        <v>1992736702.0056741</v>
      </c>
      <c r="R133" s="110">
        <f ca="1">R132*Inputs!$B$42</f>
        <v>2252152300.977241</v>
      </c>
      <c r="S133" s="110">
        <f ca="1">S132*Inputs!$B$42</f>
        <v>2516756211.9282389</v>
      </c>
      <c r="T133" s="110">
        <f ca="1">T132*Inputs!$B$42</f>
        <v>2786652201.0982571</v>
      </c>
      <c r="U133" s="110">
        <f ca="1">U132*Inputs!$B$42</f>
        <v>3011606652.4144788</v>
      </c>
      <c r="V133" s="110">
        <f ca="1">V132*Inputs!$B$42</f>
        <v>3241060192.7570252</v>
      </c>
      <c r="W133" s="110">
        <f ca="1">W132*Inputs!$B$42</f>
        <v>3475102803.9064226</v>
      </c>
      <c r="X133" s="110">
        <f ca="1">X132*Inputs!$B$42</f>
        <v>3713826267.2788081</v>
      </c>
      <c r="Y133" s="110">
        <f ca="1">Y132*Inputs!$B$42</f>
        <v>3957324199.9186411</v>
      </c>
      <c r="Z133" s="110">
        <f ca="1">Z132*Inputs!$B$42</f>
        <v>4205692091.2112703</v>
      </c>
      <c r="AA133" s="110">
        <f ca="1">AA132*Inputs!$B$42</f>
        <v>4409423235.6072531</v>
      </c>
      <c r="AB133" s="110">
        <f ca="1">AB132*Inputs!$B$42</f>
        <v>4617229002.8911543</v>
      </c>
      <c r="AC133" s="110">
        <f ca="1">AC132*Inputs!$B$42</f>
        <v>4829190885.5207348</v>
      </c>
      <c r="AD133" s="110">
        <f ca="1">AD132*Inputs!$B$42</f>
        <v>5045392005.802906</v>
      </c>
      <c r="AE133" s="110">
        <f ca="1">AE132*Inputs!$B$42</f>
        <v>5265917148.4907217</v>
      </c>
      <c r="AF133" s="120">
        <f ca="1">AF132*Inputs!$B$42</f>
        <v>5490852794.0322924</v>
      </c>
      <c r="AG133" s="109">
        <f>AG132*Inputs!$B$42</f>
        <v>0</v>
      </c>
      <c r="AH133" s="110">
        <f>AH132*Inputs!$B$42</f>
        <v>0</v>
      </c>
      <c r="AI133" s="110">
        <f>AI132*Inputs!$B$42</f>
        <v>0</v>
      </c>
      <c r="AJ133" s="110">
        <f ca="1">AJ132*Inputs!$B$42</f>
        <v>84881.654903928385</v>
      </c>
      <c r="AK133" s="110">
        <f ca="1">AK132*Inputs!$B$42</f>
        <v>171460.94290593531</v>
      </c>
      <c r="AL133" s="110">
        <f ca="1">AL132*Inputs!$B$42</f>
        <v>259771.81666798238</v>
      </c>
      <c r="AM133" s="110">
        <f ca="1">AM132*Inputs!$B$42</f>
        <v>324112.59612318809</v>
      </c>
      <c r="AN133" s="110">
        <f ca="1">AN132*Inputs!$B$42</f>
        <v>389740.19116749795</v>
      </c>
      <c r="AO133" s="110">
        <f ca="1">AO132*Inputs!$B$42</f>
        <v>456680.33811269398</v>
      </c>
      <c r="AP133" s="110">
        <f ca="1">AP132*Inputs!$B$42</f>
        <v>572754.55291566381</v>
      </c>
      <c r="AQ133" s="110">
        <f ca="1">AQ132*Inputs!$B$42</f>
        <v>691150.25201469334</v>
      </c>
      <c r="AR133" s="110">
        <f ca="1">AR132*Inputs!$B$42</f>
        <v>811913.86509570328</v>
      </c>
      <c r="AS133" s="110">
        <f ca="1">AS132*Inputs!$B$42</f>
        <v>884372.03294430918</v>
      </c>
      <c r="AT133" s="110">
        <f ca="1">AT132*Inputs!$B$42</f>
        <v>958279.36414988711</v>
      </c>
      <c r="AU133" s="110">
        <f ca="1">AU132*Inputs!$B$42</f>
        <v>1033664.8419795767</v>
      </c>
      <c r="AV133" s="110">
        <f ca="1">AV132*Inputs!$B$42</f>
        <v>1168227.9199055729</v>
      </c>
      <c r="AW133" s="110">
        <f ca="1">AW132*Inputs!$B$42</f>
        <v>1305482.2593900887</v>
      </c>
      <c r="AX133" s="110">
        <f ca="1">AX132*Inputs!$B$42</f>
        <v>1445481.6856642948</v>
      </c>
      <c r="AY133" s="110">
        <f ca="1">AY132*Inputs!$B$42</f>
        <v>1562169.2074720417</v>
      </c>
      <c r="AZ133" s="110">
        <f ca="1">AZ132*Inputs!$B$42</f>
        <v>1681190.4797159433</v>
      </c>
      <c r="BA133" s="110">
        <f ca="1">BA132*Inputs!$B$42</f>
        <v>1802592.1774047234</v>
      </c>
      <c r="BB133" s="110">
        <f ca="1">BB132*Inputs!$B$42</f>
        <v>1926421.9090472788</v>
      </c>
      <c r="BC133" s="110">
        <f ca="1">BC132*Inputs!$B$42</f>
        <v>2052728.2353226857</v>
      </c>
      <c r="BD133" s="110">
        <f ca="1">BD132*Inputs!$B$42</f>
        <v>2181560.6881236001</v>
      </c>
      <c r="BE133" s="110">
        <f ca="1">BE132*Inputs!$B$42</f>
        <v>2287239.3364700852</v>
      </c>
      <c r="BF133" s="110">
        <f ca="1">BF132*Inputs!$B$42</f>
        <v>2395031.5577834994</v>
      </c>
      <c r="BG133" s="110">
        <f ca="1">BG132*Inputs!$B$42</f>
        <v>2504979.6235231818</v>
      </c>
      <c r="BH133" s="110">
        <f ca="1">BH132*Inputs!$B$42</f>
        <v>2617126.6505776579</v>
      </c>
      <c r="BI133" s="110">
        <f ca="1">BI132*Inputs!$B$42</f>
        <v>2731516.6181732235</v>
      </c>
      <c r="BJ133" s="120">
        <f ca="1">BJ132*Inputs!$B$42</f>
        <v>2848194.3851207006</v>
      </c>
      <c r="BK133" s="109">
        <f>BK132*Inputs!$B$42</f>
        <v>0</v>
      </c>
      <c r="BL133" s="110">
        <f>BL132*Inputs!$B$42</f>
        <v>0</v>
      </c>
      <c r="BM133" s="110">
        <f>BM132*Inputs!$B$42</f>
        <v>0</v>
      </c>
      <c r="BN133" s="110">
        <f ca="1">BN132*Inputs!$B$42</f>
        <v>99864.060267866487</v>
      </c>
      <c r="BO133" s="110">
        <f ca="1">BO132*Inputs!$B$42</f>
        <v>200305.4392478971</v>
      </c>
      <c r="BP133" s="110">
        <f ca="1">BP132*Inputs!$B$42</f>
        <v>297448.9788488078</v>
      </c>
      <c r="BQ133" s="110">
        <f ca="1">BQ132*Inputs!$B$42</f>
        <v>363606.07603833103</v>
      </c>
      <c r="BR133" s="110">
        <f ca="1">BR132*Inputs!$B$42</f>
        <v>428193.03761114366</v>
      </c>
      <c r="BS133" s="110">
        <f ca="1">BS132*Inputs!$B$42</f>
        <v>491148.02495256229</v>
      </c>
      <c r="BT133" s="110">
        <f ca="1">BT132*Inputs!$B$42</f>
        <v>602701.64616121887</v>
      </c>
      <c r="BU133" s="110">
        <f ca="1">BU132*Inputs!$B$42</f>
        <v>704392.60941170319</v>
      </c>
      <c r="BV133" s="110">
        <f ca="1">BV132*Inputs!$B$42</f>
        <v>800574.41571221093</v>
      </c>
      <c r="BW133" s="110">
        <f ca="1">BW132*Inputs!$B$42</f>
        <v>842724.72221079434</v>
      </c>
      <c r="BX133" s="110">
        <f ca="1">BX132*Inputs!$B$42</f>
        <v>881407.41409738758</v>
      </c>
      <c r="BY133" s="110">
        <f ca="1">BY132*Inputs!$B$42</f>
        <v>916504.17369486229</v>
      </c>
      <c r="BZ133" s="110">
        <f ca="1">BZ132*Inputs!$B$42</f>
        <v>997116.2540555126</v>
      </c>
      <c r="CA133" s="110">
        <f ca="1">CA132*Inputs!$B$42</f>
        <v>1071021.1249448322</v>
      </c>
      <c r="CB133" s="110">
        <f ca="1">CB132*Inputs!$B$42</f>
        <v>1137993.7078716033</v>
      </c>
      <c r="CC133" s="110">
        <f ca="1">CC132*Inputs!$B$42</f>
        <v>1178110.3132125919</v>
      </c>
      <c r="CD133" s="110">
        <f ca="1">CD132*Inputs!$B$42</f>
        <v>1212178.7797291765</v>
      </c>
      <c r="CE133" s="110">
        <f ca="1">CE132*Inputs!$B$42</f>
        <v>1239999.290188751</v>
      </c>
      <c r="CF133" s="110">
        <f ca="1">CF132*Inputs!$B$42</f>
        <v>1261366.4539249355</v>
      </c>
      <c r="CG133" s="110">
        <f ca="1">CG132*Inputs!$B$42</f>
        <v>1276069.1638271171</v>
      </c>
      <c r="CH133" s="110">
        <f ca="1">CH132*Inputs!$B$42</f>
        <v>1283890.4498389475</v>
      </c>
      <c r="CI133" s="110">
        <f ca="1">CI132*Inputs!$B$42</f>
        <v>1270316.8140231143</v>
      </c>
      <c r="CJ133" s="110">
        <f ca="1">CJ132*Inputs!$B$42</f>
        <v>1250845.5626004869</v>
      </c>
      <c r="CK133" s="110">
        <f ca="1">CK132*Inputs!$B$42</f>
        <v>1225287.3283191868</v>
      </c>
      <c r="CL133" s="110">
        <f ca="1">CL132*Inputs!$B$42</f>
        <v>1193447.5282835034</v>
      </c>
      <c r="CM133" s="110">
        <f ca="1">CM132*Inputs!$B$42</f>
        <v>1155126.2310750401</v>
      </c>
      <c r="CN133" s="120">
        <f ca="1">CN132*Inputs!$B$42</f>
        <v>1110118.0206449688</v>
      </c>
    </row>
    <row r="134" spans="2:92">
      <c r="B134" s="96" t="s">
        <v>48</v>
      </c>
      <c r="C134" s="109">
        <f>C133*Inputs!$B$55</f>
        <v>0</v>
      </c>
      <c r="D134" s="110">
        <f>D133*Inputs!$B$55</f>
        <v>0</v>
      </c>
      <c r="E134" s="110">
        <f>E133*Inputs!$B$55</f>
        <v>0</v>
      </c>
      <c r="F134" s="110">
        <f ca="1">F133*Inputs!$B$55</f>
        <v>163637943.54280642</v>
      </c>
      <c r="G134" s="110">
        <f ca="1">G133*Inputs!$B$55</f>
        <v>330548645.95646906</v>
      </c>
      <c r="H134" s="110">
        <f ca="1">H133*Inputs!$B$55</f>
        <v>500797562.418405</v>
      </c>
      <c r="I134" s="110">
        <f ca="1">I133*Inputs!$B$55</f>
        <v>624836058.69781542</v>
      </c>
      <c r="J134" s="110">
        <f ca="1">J133*Inputs!$B$55</f>
        <v>751355324.90281415</v>
      </c>
      <c r="K134" s="110">
        <f ca="1">K133*Inputs!$B$55</f>
        <v>880404976.43191266</v>
      </c>
      <c r="L134" s="110">
        <f ca="1">L133*Inputs!$B$55</f>
        <v>1104177072.1833696</v>
      </c>
      <c r="M134" s="110">
        <f ca="1">M133*Inputs!$B$55</f>
        <v>1332424609.8498559</v>
      </c>
      <c r="N134" s="110">
        <f ca="1">N133*Inputs!$B$55</f>
        <v>1565237098.2696717</v>
      </c>
      <c r="O134" s="110">
        <f ca="1">O133*Inputs!$B$55</f>
        <v>1704924591.3215611</v>
      </c>
      <c r="P134" s="110">
        <f ca="1">P133*Inputs!$B$55</f>
        <v>1847405834.2344885</v>
      </c>
      <c r="Q134" s="110">
        <f ca="1">Q133*Inputs!$B$55</f>
        <v>1992736702.0056741</v>
      </c>
      <c r="R134" s="110">
        <f ca="1">R133*Inputs!$B$55</f>
        <v>2252152300.977241</v>
      </c>
      <c r="S134" s="110">
        <f ca="1">S133*Inputs!$B$55</f>
        <v>2516756211.9282389</v>
      </c>
      <c r="T134" s="110">
        <f ca="1">T133*Inputs!$B$55</f>
        <v>2786652201.0982571</v>
      </c>
      <c r="U134" s="110">
        <f ca="1">U133*Inputs!$B$55</f>
        <v>3011606652.4144788</v>
      </c>
      <c r="V134" s="110">
        <f ca="1">V133*Inputs!$B$55</f>
        <v>3241060192.7570252</v>
      </c>
      <c r="W134" s="110">
        <f ca="1">W133*Inputs!$B$55</f>
        <v>3475102803.9064226</v>
      </c>
      <c r="X134" s="110">
        <f ca="1">X133*Inputs!$B$55</f>
        <v>3713826267.2788081</v>
      </c>
      <c r="Y134" s="110">
        <f ca="1">Y133*Inputs!$B$55</f>
        <v>3957324199.9186411</v>
      </c>
      <c r="Z134" s="110">
        <f ca="1">Z133*Inputs!$B$55</f>
        <v>4205692091.2112703</v>
      </c>
      <c r="AA134" s="110">
        <f ca="1">AA133*Inputs!$B$55</f>
        <v>4409423235.6072531</v>
      </c>
      <c r="AB134" s="110">
        <f ca="1">AB133*Inputs!$B$55</f>
        <v>4617229002.8911543</v>
      </c>
      <c r="AC134" s="110">
        <f ca="1">AC133*Inputs!$B$55</f>
        <v>4829190885.5207348</v>
      </c>
      <c r="AD134" s="110">
        <f ca="1">AD133*Inputs!$B$55</f>
        <v>5045392005.802906</v>
      </c>
      <c r="AE134" s="110">
        <f ca="1">AE133*Inputs!$B$55</f>
        <v>5265917148.4907217</v>
      </c>
      <c r="AF134" s="120">
        <f ca="1">AF133*Inputs!$B$55</f>
        <v>5490852794.0322924</v>
      </c>
      <c r="AG134" s="109">
        <f>AG133*Inputs!$B$55</f>
        <v>0</v>
      </c>
      <c r="AH134" s="110">
        <f>AH133*Inputs!$B$55</f>
        <v>0</v>
      </c>
      <c r="AI134" s="110">
        <f>AI133*Inputs!$B$55</f>
        <v>0</v>
      </c>
      <c r="AJ134" s="110">
        <f ca="1">AJ133*Inputs!$B$55</f>
        <v>84881.654903928385</v>
      </c>
      <c r="AK134" s="110">
        <f ca="1">AK133*Inputs!$B$55</f>
        <v>171460.94290593531</v>
      </c>
      <c r="AL134" s="110">
        <f ca="1">AL133*Inputs!$B$55</f>
        <v>259771.81666798238</v>
      </c>
      <c r="AM134" s="110">
        <f ca="1">AM133*Inputs!$B$55</f>
        <v>324112.59612318809</v>
      </c>
      <c r="AN134" s="110">
        <f ca="1">AN133*Inputs!$B$55</f>
        <v>389740.19116749795</v>
      </c>
      <c r="AO134" s="110">
        <f ca="1">AO133*Inputs!$B$55</f>
        <v>456680.33811269398</v>
      </c>
      <c r="AP134" s="110">
        <f ca="1">AP133*Inputs!$B$55</f>
        <v>572754.55291566381</v>
      </c>
      <c r="AQ134" s="110">
        <f ca="1">AQ133*Inputs!$B$55</f>
        <v>691150.25201469334</v>
      </c>
      <c r="AR134" s="110">
        <f ca="1">AR133*Inputs!$B$55</f>
        <v>811913.86509570328</v>
      </c>
      <c r="AS134" s="110">
        <f ca="1">AS133*Inputs!$B$55</f>
        <v>884372.03294430918</v>
      </c>
      <c r="AT134" s="110">
        <f ca="1">AT133*Inputs!$B$55</f>
        <v>958279.36414988711</v>
      </c>
      <c r="AU134" s="110">
        <f ca="1">AU133*Inputs!$B$55</f>
        <v>1033664.8419795767</v>
      </c>
      <c r="AV134" s="110">
        <f ca="1">AV133*Inputs!$B$55</f>
        <v>1168227.9199055729</v>
      </c>
      <c r="AW134" s="110">
        <f ca="1">AW133*Inputs!$B$55</f>
        <v>1305482.2593900887</v>
      </c>
      <c r="AX134" s="110">
        <f ca="1">AX133*Inputs!$B$55</f>
        <v>1445481.6856642948</v>
      </c>
      <c r="AY134" s="110">
        <f ca="1">AY133*Inputs!$B$55</f>
        <v>1562169.2074720417</v>
      </c>
      <c r="AZ134" s="110">
        <f ca="1">AZ133*Inputs!$B$55</f>
        <v>1681190.4797159433</v>
      </c>
      <c r="BA134" s="110">
        <f ca="1">BA133*Inputs!$B$55</f>
        <v>1802592.1774047234</v>
      </c>
      <c r="BB134" s="110">
        <f ca="1">BB133*Inputs!$B$55</f>
        <v>1926421.9090472788</v>
      </c>
      <c r="BC134" s="110">
        <f ca="1">BC133*Inputs!$B$55</f>
        <v>2052728.2353226857</v>
      </c>
      <c r="BD134" s="110">
        <f ca="1">BD133*Inputs!$B$55</f>
        <v>2181560.6881236001</v>
      </c>
      <c r="BE134" s="110">
        <f ca="1">BE133*Inputs!$B$55</f>
        <v>2287239.3364700852</v>
      </c>
      <c r="BF134" s="110">
        <f ca="1">BF133*Inputs!$B$55</f>
        <v>2395031.5577834994</v>
      </c>
      <c r="BG134" s="110">
        <f ca="1">BG133*Inputs!$B$55</f>
        <v>2504979.6235231818</v>
      </c>
      <c r="BH134" s="110">
        <f ca="1">BH133*Inputs!$B$55</f>
        <v>2617126.6505776579</v>
      </c>
      <c r="BI134" s="110">
        <f ca="1">BI133*Inputs!$B$55</f>
        <v>2731516.6181732235</v>
      </c>
      <c r="BJ134" s="120">
        <f ca="1">BJ133*Inputs!$B$55</f>
        <v>2848194.3851207006</v>
      </c>
      <c r="BK134" s="109">
        <f>BK133*Inputs!$B$55</f>
        <v>0</v>
      </c>
      <c r="BL134" s="110">
        <f>BL133*Inputs!$B$55</f>
        <v>0</v>
      </c>
      <c r="BM134" s="110">
        <f>BM133*Inputs!$B$55</f>
        <v>0</v>
      </c>
      <c r="BN134" s="110">
        <f ca="1">BN133*Inputs!$B$55</f>
        <v>99864.060267866487</v>
      </c>
      <c r="BO134" s="110">
        <f ca="1">BO133*Inputs!$B$55</f>
        <v>200305.4392478971</v>
      </c>
      <c r="BP134" s="110">
        <f ca="1">BP133*Inputs!$B$55</f>
        <v>297448.9788488078</v>
      </c>
      <c r="BQ134" s="110">
        <f ca="1">BQ133*Inputs!$B$55</f>
        <v>363606.07603833103</v>
      </c>
      <c r="BR134" s="110">
        <f ca="1">BR133*Inputs!$B$55</f>
        <v>428193.03761114366</v>
      </c>
      <c r="BS134" s="110">
        <f ca="1">BS133*Inputs!$B$55</f>
        <v>491148.02495256229</v>
      </c>
      <c r="BT134" s="110">
        <f ca="1">BT133*Inputs!$B$55</f>
        <v>602701.64616121887</v>
      </c>
      <c r="BU134" s="110">
        <f ca="1">BU133*Inputs!$B$55</f>
        <v>704392.60941170319</v>
      </c>
      <c r="BV134" s="110">
        <f ca="1">BV133*Inputs!$B$55</f>
        <v>800574.41571221093</v>
      </c>
      <c r="BW134" s="110">
        <f ca="1">BW133*Inputs!$B$55</f>
        <v>842724.72221079434</v>
      </c>
      <c r="BX134" s="110">
        <f ca="1">BX133*Inputs!$B$55</f>
        <v>881407.41409738758</v>
      </c>
      <c r="BY134" s="110">
        <f ca="1">BY133*Inputs!$B$55</f>
        <v>916504.17369486229</v>
      </c>
      <c r="BZ134" s="110">
        <f ca="1">BZ133*Inputs!$B$55</f>
        <v>997116.2540555126</v>
      </c>
      <c r="CA134" s="110">
        <f ca="1">CA133*Inputs!$B$55</f>
        <v>1071021.1249448322</v>
      </c>
      <c r="CB134" s="110">
        <f ca="1">CB133*Inputs!$B$55</f>
        <v>1137993.7078716033</v>
      </c>
      <c r="CC134" s="110">
        <f ca="1">CC133*Inputs!$B$55</f>
        <v>1178110.3132125919</v>
      </c>
      <c r="CD134" s="110">
        <f ca="1">CD133*Inputs!$B$55</f>
        <v>1212178.7797291765</v>
      </c>
      <c r="CE134" s="110">
        <f ca="1">CE133*Inputs!$B$55</f>
        <v>1239999.290188751</v>
      </c>
      <c r="CF134" s="110">
        <f ca="1">CF133*Inputs!$B$55</f>
        <v>1261366.4539249355</v>
      </c>
      <c r="CG134" s="110">
        <f ca="1">CG133*Inputs!$B$55</f>
        <v>1276069.1638271171</v>
      </c>
      <c r="CH134" s="110">
        <f ca="1">CH133*Inputs!$B$55</f>
        <v>1283890.4498389475</v>
      </c>
      <c r="CI134" s="110">
        <f ca="1">CI133*Inputs!$B$55</f>
        <v>1270316.8140231143</v>
      </c>
      <c r="CJ134" s="110">
        <f ca="1">CJ133*Inputs!$B$55</f>
        <v>1250845.5626004869</v>
      </c>
      <c r="CK134" s="110">
        <f ca="1">CK133*Inputs!$B$55</f>
        <v>1225287.3283191868</v>
      </c>
      <c r="CL134" s="110">
        <f ca="1">CL133*Inputs!$B$55</f>
        <v>1193447.5282835034</v>
      </c>
      <c r="CM134" s="110">
        <f ca="1">CM133*Inputs!$B$55</f>
        <v>1155126.2310750401</v>
      </c>
      <c r="CN134" s="120">
        <f ca="1">CN133*Inputs!$B$55</f>
        <v>1110118.0206449688</v>
      </c>
    </row>
    <row r="135" spans="2:92">
      <c r="B135" s="96" t="s">
        <v>49</v>
      </c>
      <c r="C135" s="109">
        <f>C134*Inputs!$B$68</f>
        <v>0</v>
      </c>
      <c r="D135" s="110">
        <f>D134*Inputs!$B$68</f>
        <v>0</v>
      </c>
      <c r="E135" s="110">
        <f>E134*Inputs!$B$68</f>
        <v>0</v>
      </c>
      <c r="F135" s="110">
        <f ca="1">F134*Inputs!$B$68</f>
        <v>91637248.383971602</v>
      </c>
      <c r="G135" s="110">
        <f ca="1">G134*Inputs!$B$68</f>
        <v>185107241.7356227</v>
      </c>
      <c r="H135" s="110">
        <f ca="1">H134*Inputs!$B$68</f>
        <v>280446634.95430684</v>
      </c>
      <c r="I135" s="110">
        <f ca="1">I134*Inputs!$B$68</f>
        <v>349908192.87077665</v>
      </c>
      <c r="J135" s="110">
        <f ca="1">J134*Inputs!$B$68</f>
        <v>420758981.94557595</v>
      </c>
      <c r="K135" s="110">
        <f ca="1">K134*Inputs!$B$68</f>
        <v>493026786.80187112</v>
      </c>
      <c r="L135" s="110">
        <f ca="1">L134*Inputs!$B$68</f>
        <v>618339160.42268705</v>
      </c>
      <c r="M135" s="110">
        <f ca="1">M134*Inputs!$B$68</f>
        <v>746157781.51591933</v>
      </c>
      <c r="N135" s="110">
        <f ca="1">N134*Inputs!$B$68</f>
        <v>876532775.03101623</v>
      </c>
      <c r="O135" s="110">
        <f ca="1">O134*Inputs!$B$68</f>
        <v>954757771.14007425</v>
      </c>
      <c r="P135" s="110">
        <f ca="1">P134*Inputs!$B$68</f>
        <v>1034547267.1713136</v>
      </c>
      <c r="Q135" s="110">
        <f ca="1">Q134*Inputs!$B$68</f>
        <v>1115932553.1231775</v>
      </c>
      <c r="R135" s="110">
        <f ca="1">R134*Inputs!$B$68</f>
        <v>1261205288.547255</v>
      </c>
      <c r="S135" s="110">
        <f ca="1">S134*Inputs!$B$68</f>
        <v>1409383478.6798139</v>
      </c>
      <c r="T135" s="110">
        <f ca="1">T134*Inputs!$B$68</f>
        <v>1560525232.6150241</v>
      </c>
      <c r="U135" s="110">
        <f ca="1">U134*Inputs!$B$68</f>
        <v>1686499725.3521082</v>
      </c>
      <c r="V135" s="110">
        <f ca="1">V134*Inputs!$B$68</f>
        <v>1814993707.9439342</v>
      </c>
      <c r="W135" s="110">
        <f ca="1">W134*Inputs!$B$68</f>
        <v>1946057570.1875968</v>
      </c>
      <c r="X135" s="110">
        <f ca="1">X134*Inputs!$B$68</f>
        <v>2079742709.6761327</v>
      </c>
      <c r="Y135" s="110">
        <f ca="1">Y134*Inputs!$B$68</f>
        <v>2216101551.9544392</v>
      </c>
      <c r="Z135" s="110">
        <f ca="1">Z134*Inputs!$B$68</f>
        <v>2355187571.0783114</v>
      </c>
      <c r="AA135" s="110">
        <f ca="1">AA134*Inputs!$B$68</f>
        <v>2469277011.940062</v>
      </c>
      <c r="AB135" s="110">
        <f ca="1">AB134*Inputs!$B$68</f>
        <v>2585648241.6190467</v>
      </c>
      <c r="AC135" s="110">
        <f ca="1">AC134*Inputs!$B$68</f>
        <v>2704346895.8916116</v>
      </c>
      <c r="AD135" s="110">
        <f ca="1">AD134*Inputs!$B$68</f>
        <v>2825419523.2496276</v>
      </c>
      <c r="AE135" s="110">
        <f ca="1">AE134*Inputs!$B$68</f>
        <v>2948913603.1548042</v>
      </c>
      <c r="AF135" s="120">
        <f ca="1">AF134*Inputs!$B$68</f>
        <v>3074877564.6580839</v>
      </c>
      <c r="AG135" s="109">
        <f>AG134*Inputs!$B$68</f>
        <v>0</v>
      </c>
      <c r="AH135" s="110">
        <f>AH134*Inputs!$B$68</f>
        <v>0</v>
      </c>
      <c r="AI135" s="110">
        <f>AI134*Inputs!$B$68</f>
        <v>0</v>
      </c>
      <c r="AJ135" s="110">
        <f ca="1">AJ134*Inputs!$B$68</f>
        <v>47533.7267461999</v>
      </c>
      <c r="AK135" s="110">
        <f ca="1">AK134*Inputs!$B$68</f>
        <v>96018.128027323779</v>
      </c>
      <c r="AL135" s="110">
        <f ca="1">AL134*Inputs!$B$68</f>
        <v>145472.21733407016</v>
      </c>
      <c r="AM135" s="110">
        <f ca="1">AM134*Inputs!$B$68</f>
        <v>181503.05382898534</v>
      </c>
      <c r="AN135" s="110">
        <f ca="1">AN134*Inputs!$B$68</f>
        <v>218254.50705379888</v>
      </c>
      <c r="AO135" s="110">
        <f ca="1">AO134*Inputs!$B$68</f>
        <v>255740.98934310864</v>
      </c>
      <c r="AP135" s="110">
        <f ca="1">AP134*Inputs!$B$68</f>
        <v>320742.54963277176</v>
      </c>
      <c r="AQ135" s="110">
        <f ca="1">AQ134*Inputs!$B$68</f>
        <v>387044.14112822828</v>
      </c>
      <c r="AR135" s="110">
        <f ca="1">AR134*Inputs!$B$68</f>
        <v>454671.76445359387</v>
      </c>
      <c r="AS135" s="110">
        <f ca="1">AS134*Inputs!$B$68</f>
        <v>495248.33844881319</v>
      </c>
      <c r="AT135" s="110">
        <f ca="1">AT134*Inputs!$B$68</f>
        <v>536636.44392393681</v>
      </c>
      <c r="AU135" s="110">
        <f ca="1">AU134*Inputs!$B$68</f>
        <v>578852.311508563</v>
      </c>
      <c r="AV135" s="110">
        <f ca="1">AV134*Inputs!$B$68</f>
        <v>654207.63514712092</v>
      </c>
      <c r="AW135" s="110">
        <f ca="1">AW134*Inputs!$B$68</f>
        <v>731070.06525844976</v>
      </c>
      <c r="AX135" s="110">
        <f ca="1">AX134*Inputs!$B$68</f>
        <v>809469.74397200509</v>
      </c>
      <c r="AY135" s="110">
        <f ca="1">AY134*Inputs!$B$68</f>
        <v>874814.75618434348</v>
      </c>
      <c r="AZ135" s="110">
        <f ca="1">AZ134*Inputs!$B$68</f>
        <v>941466.66864092834</v>
      </c>
      <c r="BA135" s="110">
        <f ca="1">BA134*Inputs!$B$68</f>
        <v>1009451.6193466452</v>
      </c>
      <c r="BB135" s="110">
        <f ca="1">BB134*Inputs!$B$68</f>
        <v>1078796.2690664763</v>
      </c>
      <c r="BC135" s="110">
        <f ca="1">BC134*Inputs!$B$68</f>
        <v>1149527.8117807042</v>
      </c>
      <c r="BD135" s="110">
        <f ca="1">BD134*Inputs!$B$68</f>
        <v>1221673.9853492163</v>
      </c>
      <c r="BE135" s="110">
        <f ca="1">BE134*Inputs!$B$68</f>
        <v>1280854.0284232479</v>
      </c>
      <c r="BF135" s="110">
        <f ca="1">BF134*Inputs!$B$68</f>
        <v>1341217.6723587597</v>
      </c>
      <c r="BG135" s="110">
        <f ca="1">BG134*Inputs!$B$68</f>
        <v>1402788.5891729819</v>
      </c>
      <c r="BH135" s="110">
        <f ca="1">BH134*Inputs!$B$68</f>
        <v>1465590.9243234885</v>
      </c>
      <c r="BI135" s="110">
        <f ca="1">BI134*Inputs!$B$68</f>
        <v>1529649.3061770052</v>
      </c>
      <c r="BJ135" s="120">
        <f ca="1">BJ134*Inputs!$B$68</f>
        <v>1594988.8556675925</v>
      </c>
      <c r="BK135" s="109">
        <f>BK134*Inputs!$B$68</f>
        <v>0</v>
      </c>
      <c r="BL135" s="110">
        <f>BL134*Inputs!$B$68</f>
        <v>0</v>
      </c>
      <c r="BM135" s="110">
        <f>BM134*Inputs!$B$68</f>
        <v>0</v>
      </c>
      <c r="BN135" s="110">
        <f ca="1">BN134*Inputs!$B$68</f>
        <v>55923.873750005238</v>
      </c>
      <c r="BO135" s="110">
        <f ca="1">BO134*Inputs!$B$68</f>
        <v>112171.04597882238</v>
      </c>
      <c r="BP135" s="110">
        <f ca="1">BP134*Inputs!$B$68</f>
        <v>166571.4281553324</v>
      </c>
      <c r="BQ135" s="110">
        <f ca="1">BQ134*Inputs!$B$68</f>
        <v>203619.4025814654</v>
      </c>
      <c r="BR135" s="110">
        <f ca="1">BR134*Inputs!$B$68</f>
        <v>239788.10106224049</v>
      </c>
      <c r="BS135" s="110">
        <f ca="1">BS134*Inputs!$B$68</f>
        <v>275042.89397343493</v>
      </c>
      <c r="BT135" s="110">
        <f ca="1">BT134*Inputs!$B$68</f>
        <v>337512.92185028258</v>
      </c>
      <c r="BU135" s="110">
        <f ca="1">BU134*Inputs!$B$68</f>
        <v>394459.86127055384</v>
      </c>
      <c r="BV135" s="110">
        <f ca="1">BV134*Inputs!$B$68</f>
        <v>448321.67279883818</v>
      </c>
      <c r="BW135" s="110">
        <f ca="1">BW134*Inputs!$B$68</f>
        <v>471925.84443804488</v>
      </c>
      <c r="BX135" s="110">
        <f ca="1">BX134*Inputs!$B$68</f>
        <v>493588.15189453709</v>
      </c>
      <c r="BY135" s="110">
        <f ca="1">BY134*Inputs!$B$68</f>
        <v>513242.33726912295</v>
      </c>
      <c r="BZ135" s="110">
        <f ca="1">BZ134*Inputs!$B$68</f>
        <v>558385.10227108712</v>
      </c>
      <c r="CA135" s="110">
        <f ca="1">CA134*Inputs!$B$68</f>
        <v>599771.82996910613</v>
      </c>
      <c r="CB135" s="110">
        <f ca="1">CB134*Inputs!$B$68</f>
        <v>637276.47640809789</v>
      </c>
      <c r="CC135" s="110">
        <f ca="1">CC134*Inputs!$B$68</f>
        <v>659741.77539905149</v>
      </c>
      <c r="CD135" s="110">
        <f ca="1">CD134*Inputs!$B$68</f>
        <v>678820.11664833897</v>
      </c>
      <c r="CE135" s="110">
        <f ca="1">CE134*Inputs!$B$68</f>
        <v>694399.60250570055</v>
      </c>
      <c r="CF135" s="110">
        <f ca="1">CF134*Inputs!$B$68</f>
        <v>706365.21419796394</v>
      </c>
      <c r="CG135" s="110">
        <f ca="1">CG134*Inputs!$B$68</f>
        <v>714598.73174318566</v>
      </c>
      <c r="CH135" s="110">
        <f ca="1">CH134*Inputs!$B$68</f>
        <v>718978.65190981072</v>
      </c>
      <c r="CI135" s="110">
        <f ca="1">CI134*Inputs!$B$68</f>
        <v>711377.41585294402</v>
      </c>
      <c r="CJ135" s="110">
        <f ca="1">CJ134*Inputs!$B$68</f>
        <v>700473.51505627274</v>
      </c>
      <c r="CK135" s="110">
        <f ca="1">CK134*Inputs!$B$68</f>
        <v>686160.90385874466</v>
      </c>
      <c r="CL135" s="110">
        <f ca="1">CL134*Inputs!$B$68</f>
        <v>668330.61583876191</v>
      </c>
      <c r="CM135" s="110">
        <f ca="1">CM134*Inputs!$B$68</f>
        <v>646870.68940202252</v>
      </c>
      <c r="CN135" s="120">
        <f ca="1">CN134*Inputs!$B$68</f>
        <v>621666.09156118263</v>
      </c>
    </row>
    <row r="136" spans="2:92">
      <c r="C136" s="109"/>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20"/>
      <c r="AG136" s="109"/>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20"/>
      <c r="BK136" s="109"/>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20"/>
    </row>
    <row r="137" spans="2:92">
      <c r="B137" s="123" t="s">
        <v>75</v>
      </c>
      <c r="C137" s="109"/>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20"/>
      <c r="AG137" s="109"/>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20"/>
      <c r="BK137" s="109"/>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20"/>
    </row>
    <row r="138" spans="2:92">
      <c r="B138" s="96" t="s">
        <v>46</v>
      </c>
      <c r="C138" s="109">
        <f>Res_Codes!F19</f>
        <v>0</v>
      </c>
      <c r="D138" s="110">
        <f>Res_Codes!G19</f>
        <v>0</v>
      </c>
      <c r="E138" s="110">
        <f ca="1">Res_Codes!H19</f>
        <v>45033097.180932663</v>
      </c>
      <c r="F138" s="110">
        <f ca="1">Res_Codes!I19</f>
        <v>90696657.722398385</v>
      </c>
      <c r="G138" s="110">
        <f ca="1">Res_Codes!J19</f>
        <v>136999508.11144465</v>
      </c>
      <c r="H138" s="110">
        <f ca="1">Res_Codes!K19</f>
        <v>226206579.67098117</v>
      </c>
      <c r="I138" s="110">
        <f ca="1">Res_Codes!L19</f>
        <v>316662550.23235118</v>
      </c>
      <c r="J138" s="110">
        <f ca="1">Res_Codes!M19</f>
        <v>408384904.38158041</v>
      </c>
      <c r="K138" s="110">
        <f ca="1">Res_Codes!N19</f>
        <v>448035029.83259511</v>
      </c>
      <c r="L138" s="110">
        <f ca="1">Res_Codes!O19</f>
        <v>488240257.03992403</v>
      </c>
      <c r="M138" s="110">
        <f ca="1">Res_Codes!P19</f>
        <v>529008357.42815554</v>
      </c>
      <c r="N138" s="110">
        <f ca="1">Res_Codes!Q19</f>
        <v>607552179.63612235</v>
      </c>
      <c r="O138" s="110">
        <f ca="1">Res_Codes!R19</f>
        <v>687195615.35500073</v>
      </c>
      <c r="P138" s="110">
        <f ca="1">Res_Codes!S19</f>
        <v>767954059.1739434</v>
      </c>
      <c r="Q138" s="110">
        <f ca="1">Res_Codes!T19</f>
        <v>802864659.30354893</v>
      </c>
      <c r="R138" s="110">
        <f ca="1">Res_Codes!U19</f>
        <v>838264007.83496892</v>
      </c>
      <c r="S138" s="110">
        <f ca="1">Res_Codes!V19</f>
        <v>874158947.24582875</v>
      </c>
      <c r="T138" s="110">
        <f ca="1">Res_Codes!W19</f>
        <v>943314137.51479125</v>
      </c>
      <c r="U138" s="110">
        <f ca="1">Res_Codes!X19</f>
        <v>1013437500.4475193</v>
      </c>
      <c r="V138" s="110">
        <f ca="1">Res_Codes!Y19</f>
        <v>1084542590.4613056</v>
      </c>
      <c r="W138" s="110">
        <f ca="1">Res_Codes!Z19</f>
        <v>1115280198.1623178</v>
      </c>
      <c r="X138" s="110">
        <f ca="1">Res_Codes!AA19</f>
        <v>1146448132.3711441</v>
      </c>
      <c r="Y138" s="110">
        <f ca="1">Res_Codes!AB19</f>
        <v>1178052417.6588941</v>
      </c>
      <c r="Z138" s="110">
        <f ca="1">Res_Codes!AC19</f>
        <v>1238941233.6942732</v>
      </c>
      <c r="AA138" s="110">
        <f ca="1">Res_Codes!AD19</f>
        <v>1300682493.1541476</v>
      </c>
      <c r="AB138" s="110">
        <f ca="1">Res_Codes!AE19</f>
        <v>1363288130.2464602</v>
      </c>
      <c r="AC138" s="110">
        <f ca="1">Res_Codes!AF19</f>
        <v>1363288130.2464602</v>
      </c>
      <c r="AD138" s="110">
        <f ca="1">Res_Codes!AG19</f>
        <v>1363288130.2464602</v>
      </c>
      <c r="AE138" s="110">
        <f ca="1">Res_Codes!AH19</f>
        <v>1363288130.2464602</v>
      </c>
      <c r="AF138" s="120">
        <f ca="1">Res_Codes!AI19</f>
        <v>1363288130.2464602</v>
      </c>
      <c r="AG138" s="109">
        <f>Res_Codes!AJ19</f>
        <v>0</v>
      </c>
      <c r="AH138" s="110">
        <f>Res_Codes!AK19</f>
        <v>0</v>
      </c>
      <c r="AI138" s="110">
        <f ca="1">Res_Codes!AL19</f>
        <v>23359.397774190813</v>
      </c>
      <c r="AJ138" s="110">
        <f ca="1">Res_Codes!AM19</f>
        <v>47045.827117220309</v>
      </c>
      <c r="AK138" s="110">
        <f ca="1">Res_Codes!AN19</f>
        <v>71063.866471052199</v>
      </c>
      <c r="AL138" s="110">
        <f ca="1">Res_Codes!AO19</f>
        <v>117337.02109014473</v>
      </c>
      <c r="AM138" s="110">
        <f ca="1">Res_Codes!AP19</f>
        <v>164257.99987390457</v>
      </c>
      <c r="AN138" s="110">
        <f ca="1">Res_Codes!AQ19</f>
        <v>211835.872360637</v>
      </c>
      <c r="AO138" s="110">
        <f ca="1">Res_Codes!AR19</f>
        <v>232403.0354070859</v>
      </c>
      <c r="AP138" s="110">
        <f ca="1">Res_Codes!AS19</f>
        <v>253258.13873618504</v>
      </c>
      <c r="AQ138" s="110">
        <f ca="1">Res_Codes!AT19</f>
        <v>274405.21351189155</v>
      </c>
      <c r="AR138" s="110">
        <f ca="1">Res_Codes!AU19</f>
        <v>315147.16777476773</v>
      </c>
      <c r="AS138" s="110">
        <f ca="1">Res_Codes!AV19</f>
        <v>356459.50939732423</v>
      </c>
      <c r="AT138" s="110">
        <f ca="1">Res_Codes!AW19</f>
        <v>398350.22380259656</v>
      </c>
      <c r="AU138" s="110">
        <f ca="1">Res_Codes!AX19</f>
        <v>416458.91820766305</v>
      </c>
      <c r="AV138" s="110">
        <f ca="1">Res_Codes!AY19</f>
        <v>434821.13433440047</v>
      </c>
      <c r="AW138" s="110">
        <f ca="1">Res_Codes!AZ19</f>
        <v>453440.42148691224</v>
      </c>
      <c r="AX138" s="110">
        <f ca="1">Res_Codes!BA19</f>
        <v>489312.34011494141</v>
      </c>
      <c r="AY138" s="110">
        <f ca="1">Res_Codes!BB19</f>
        <v>525686.465603763</v>
      </c>
      <c r="AZ138" s="110">
        <f ca="1">Res_Codes!BC19</f>
        <v>562569.8288494281</v>
      </c>
      <c r="BA138" s="110">
        <f ca="1">Res_Codes!BD19</f>
        <v>578513.92441163573</v>
      </c>
      <c r="BB138" s="110">
        <f ca="1">Res_Codes!BE19</f>
        <v>594681.23731171433</v>
      </c>
      <c r="BC138" s="110">
        <f ca="1">Res_Codes!BF19</f>
        <v>611074.89259239403</v>
      </c>
      <c r="BD138" s="110">
        <f ca="1">Res_Codes!BG19</f>
        <v>642658.90885615151</v>
      </c>
      <c r="BE138" s="110">
        <f ca="1">Res_Codes!BH19</f>
        <v>674685.10134760162</v>
      </c>
      <c r="BF138" s="110">
        <f ca="1">Res_Codes!BI19</f>
        <v>707159.66053393192</v>
      </c>
      <c r="BG138" s="110">
        <f ca="1">Res_Codes!BJ19</f>
        <v>707159.66053393192</v>
      </c>
      <c r="BH138" s="110">
        <f ca="1">Res_Codes!BK19</f>
        <v>707159.66053393192</v>
      </c>
      <c r="BI138" s="110">
        <f ca="1">Res_Codes!BL19</f>
        <v>707159.66053393192</v>
      </c>
      <c r="BJ138" s="120">
        <f ca="1">Res_Codes!BM19</f>
        <v>707159.66053393192</v>
      </c>
      <c r="BK138" s="109">
        <f>Res_Codes!BN19</f>
        <v>0</v>
      </c>
      <c r="BL138" s="110">
        <f>Res_Codes!BO19</f>
        <v>0</v>
      </c>
      <c r="BM138" s="110">
        <f ca="1">Res_Codes!BP19</f>
        <v>27676.001827044904</v>
      </c>
      <c r="BN138" s="110">
        <f ca="1">Res_Codes!BQ19</f>
        <v>55349.855276776449</v>
      </c>
      <c r="BO138" s="110">
        <f ca="1">Res_Codes!BR19</f>
        <v>83018.78402679236</v>
      </c>
      <c r="BP138" s="110">
        <f ca="1">Res_Codes!BS19</f>
        <v>134355.5184396042</v>
      </c>
      <c r="BQ138" s="110">
        <f ca="1">Res_Codes!BT19</f>
        <v>184273.01964331826</v>
      </c>
      <c r="BR138" s="110">
        <f ca="1">Res_Codes!BU19</f>
        <v>232736.18609717584</v>
      </c>
      <c r="BS138" s="110">
        <f ca="1">Res_Codes!BV19</f>
        <v>249943.52133680761</v>
      </c>
      <c r="BT138" s="110">
        <f ca="1">Res_Codes!BW19</f>
        <v>266500.01530847838</v>
      </c>
      <c r="BU138" s="110">
        <f ca="1">Res_Codes!BX19</f>
        <v>279662.78507225047</v>
      </c>
      <c r="BV138" s="110">
        <f ca="1">Res_Codes!BY19</f>
        <v>310745.72137637233</v>
      </c>
      <c r="BW138" s="110">
        <f ca="1">Res_Codes!BZ19</f>
        <v>339672.93157852831</v>
      </c>
      <c r="BX138" s="110">
        <f ca="1">Res_Codes!CA19</f>
        <v>366395.07621917699</v>
      </c>
      <c r="BY138" s="110">
        <f ca="1">Res_Codes!CB19</f>
        <v>369255.41162723606</v>
      </c>
      <c r="BZ138" s="110">
        <f ca="1">Res_Codes!CC19</f>
        <v>371132.39057557483</v>
      </c>
      <c r="CA138" s="110">
        <f ca="1">Res_Codes!CD19</f>
        <v>372003.73028681456</v>
      </c>
      <c r="CB138" s="110">
        <f ca="1">Res_Codes!CE19</f>
        <v>385224.08810654073</v>
      </c>
      <c r="CC138" s="110">
        <f ca="1">Res_Codes!CF19</f>
        <v>396446.58445564314</v>
      </c>
      <c r="CD138" s="110">
        <f ca="1">Res_Codes!CG19</f>
        <v>405626.38016030897</v>
      </c>
      <c r="CE138" s="110">
        <f ca="1">Res_Codes!CH19</f>
        <v>397958.4870203695</v>
      </c>
      <c r="CF138" s="110">
        <f ca="1">Res_Codes!CI19</f>
        <v>389380.41557809169</v>
      </c>
      <c r="CG138" s="110">
        <f ca="1">Res_Codes!CJ19</f>
        <v>379871.92547363305</v>
      </c>
      <c r="CH138" s="110">
        <f ca="1">Res_Codes!CK19</f>
        <v>378217.13605135505</v>
      </c>
      <c r="CI138" s="110">
        <f ca="1">Res_Codes!CL19</f>
        <v>374715.41117138212</v>
      </c>
      <c r="CJ138" s="110">
        <f ca="1">Res_Codes!CM19</f>
        <v>369326.04105122807</v>
      </c>
      <c r="CK138" s="110">
        <f ca="1">Res_Codes!CN19</f>
        <v>345900.52670051425</v>
      </c>
      <c r="CL138" s="110">
        <f ca="1">Res_Codes!CO19</f>
        <v>322475.01234980038</v>
      </c>
      <c r="CM138" s="110">
        <f ca="1">Res_Codes!CP19</f>
        <v>299049.49799908663</v>
      </c>
      <c r="CN138" s="120">
        <f ca="1">Res_Codes!CQ19</f>
        <v>275623.98364837316</v>
      </c>
    </row>
    <row r="139" spans="2:92">
      <c r="B139" s="96" t="s">
        <v>47</v>
      </c>
      <c r="C139" s="109">
        <f>C138*Inputs!$B$43</f>
        <v>0</v>
      </c>
      <c r="D139" s="110">
        <f>D138*Inputs!$B$43</f>
        <v>0</v>
      </c>
      <c r="E139" s="110">
        <f ca="1">E138*Inputs!$B$43</f>
        <v>40529787.462839395</v>
      </c>
      <c r="F139" s="110">
        <f ca="1">F138*Inputs!$B$43</f>
        <v>81626991.950158551</v>
      </c>
      <c r="G139" s="110">
        <f ca="1">G138*Inputs!$B$43</f>
        <v>123299557.3003002</v>
      </c>
      <c r="H139" s="110">
        <f ca="1">H138*Inputs!$B$43</f>
        <v>203585921.70388305</v>
      </c>
      <c r="I139" s="110">
        <f ca="1">I138*Inputs!$B$43</f>
        <v>284996295.2091161</v>
      </c>
      <c r="J139" s="110">
        <f ca="1">J138*Inputs!$B$43</f>
        <v>367546413.94342238</v>
      </c>
      <c r="K139" s="110">
        <f ca="1">K138*Inputs!$B$43</f>
        <v>403231526.84933561</v>
      </c>
      <c r="L139" s="110">
        <f ca="1">L138*Inputs!$B$43</f>
        <v>439416231.33593166</v>
      </c>
      <c r="M139" s="110">
        <f ca="1">M138*Inputs!$B$43</f>
        <v>476107521.68533999</v>
      </c>
      <c r="N139" s="110">
        <f ca="1">N138*Inputs!$B$43</f>
        <v>546796961.67251015</v>
      </c>
      <c r="O139" s="110">
        <f ca="1">O138*Inputs!$B$43</f>
        <v>618476053.81950068</v>
      </c>
      <c r="P139" s="110">
        <f ca="1">P138*Inputs!$B$43</f>
        <v>691158653.25654912</v>
      </c>
      <c r="Q139" s="110">
        <f ca="1">Q138*Inputs!$B$43</f>
        <v>722578193.3731941</v>
      </c>
      <c r="R139" s="110">
        <f ca="1">R138*Inputs!$B$43</f>
        <v>754437607.05147207</v>
      </c>
      <c r="S139" s="110">
        <f ca="1">S138*Inputs!$B$43</f>
        <v>786743052.52124584</v>
      </c>
      <c r="T139" s="110">
        <f ca="1">T138*Inputs!$B$43</f>
        <v>848982723.7633121</v>
      </c>
      <c r="U139" s="110">
        <f ca="1">U138*Inputs!$B$43</f>
        <v>912093750.40276742</v>
      </c>
      <c r="V139" s="110">
        <f ca="1">V138*Inputs!$B$43</f>
        <v>976088331.41517508</v>
      </c>
      <c r="W139" s="110">
        <f ca="1">W138*Inputs!$B$43</f>
        <v>1003752178.346086</v>
      </c>
      <c r="X139" s="110">
        <f ca="1">X138*Inputs!$B$43</f>
        <v>1031803319.1340296</v>
      </c>
      <c r="Y139" s="110">
        <f ca="1">Y138*Inputs!$B$43</f>
        <v>1060247175.8930047</v>
      </c>
      <c r="Z139" s="110">
        <f ca="1">Z138*Inputs!$B$43</f>
        <v>1115047110.324846</v>
      </c>
      <c r="AA139" s="110">
        <f ca="1">AA138*Inputs!$B$43</f>
        <v>1170614243.838733</v>
      </c>
      <c r="AB139" s="110">
        <f ca="1">AB138*Inputs!$B$43</f>
        <v>1226959317.2218142</v>
      </c>
      <c r="AC139" s="110">
        <f ca="1">AC138*Inputs!$B$43</f>
        <v>1226959317.2218142</v>
      </c>
      <c r="AD139" s="110">
        <f ca="1">AD138*Inputs!$B$43</f>
        <v>1226959317.2218142</v>
      </c>
      <c r="AE139" s="110">
        <f ca="1">AE138*Inputs!$B$43</f>
        <v>1226959317.2218142</v>
      </c>
      <c r="AF139" s="120">
        <f ca="1">AF138*Inputs!$B$43</f>
        <v>1226959317.2218142</v>
      </c>
      <c r="AG139" s="109">
        <f>AG138*Inputs!$B$43</f>
        <v>0</v>
      </c>
      <c r="AH139" s="110">
        <f>AH138*Inputs!$B$43</f>
        <v>0</v>
      </c>
      <c r="AI139" s="110">
        <f ca="1">AI138*Inputs!$B$43</f>
        <v>21023.457996771733</v>
      </c>
      <c r="AJ139" s="110">
        <f ca="1">AJ138*Inputs!$B$43</f>
        <v>42341.244405498277</v>
      </c>
      <c r="AK139" s="110">
        <f ca="1">AK138*Inputs!$B$43</f>
        <v>63957.479823946982</v>
      </c>
      <c r="AL139" s="110">
        <f ca="1">AL138*Inputs!$B$43</f>
        <v>105603.31898113026</v>
      </c>
      <c r="AM139" s="110">
        <f ca="1">AM138*Inputs!$B$43</f>
        <v>147832.19988651411</v>
      </c>
      <c r="AN139" s="110">
        <f ca="1">AN138*Inputs!$B$43</f>
        <v>190652.2851245733</v>
      </c>
      <c r="AO139" s="110">
        <f ca="1">AO138*Inputs!$B$43</f>
        <v>209162.73186637732</v>
      </c>
      <c r="AP139" s="110">
        <f ca="1">AP138*Inputs!$B$43</f>
        <v>227932.32486256654</v>
      </c>
      <c r="AQ139" s="110">
        <f ca="1">AQ138*Inputs!$B$43</f>
        <v>246964.6921607024</v>
      </c>
      <c r="AR139" s="110">
        <f ca="1">AR138*Inputs!$B$43</f>
        <v>283632.45099729096</v>
      </c>
      <c r="AS139" s="110">
        <f ca="1">AS138*Inputs!$B$43</f>
        <v>320813.5584575918</v>
      </c>
      <c r="AT139" s="110">
        <f ca="1">AT138*Inputs!$B$43</f>
        <v>358515.20142233692</v>
      </c>
      <c r="AU139" s="110">
        <f ca="1">AU138*Inputs!$B$43</f>
        <v>374813.02638689673</v>
      </c>
      <c r="AV139" s="110">
        <f ca="1">AV138*Inputs!$B$43</f>
        <v>391339.02090096043</v>
      </c>
      <c r="AW139" s="110">
        <f ca="1">AW138*Inputs!$B$43</f>
        <v>408096.37933822104</v>
      </c>
      <c r="AX139" s="110">
        <f ca="1">AX138*Inputs!$B$43</f>
        <v>440381.10610344727</v>
      </c>
      <c r="AY139" s="110">
        <f ca="1">AY138*Inputs!$B$43</f>
        <v>473117.81904338673</v>
      </c>
      <c r="AZ139" s="110">
        <f ca="1">AZ138*Inputs!$B$43</f>
        <v>506312.84596448531</v>
      </c>
      <c r="BA139" s="110">
        <f ca="1">BA138*Inputs!$B$43</f>
        <v>520662.53197047219</v>
      </c>
      <c r="BB139" s="110">
        <f ca="1">BB138*Inputs!$B$43</f>
        <v>535213.11358054297</v>
      </c>
      <c r="BC139" s="110">
        <f ca="1">BC138*Inputs!$B$43</f>
        <v>549967.40333315462</v>
      </c>
      <c r="BD139" s="110">
        <f ca="1">BD138*Inputs!$B$43</f>
        <v>578393.01797053637</v>
      </c>
      <c r="BE139" s="110">
        <f ca="1">BE138*Inputs!$B$43</f>
        <v>607216.59121284145</v>
      </c>
      <c r="BF139" s="110">
        <f ca="1">BF138*Inputs!$B$43</f>
        <v>636443.69448053872</v>
      </c>
      <c r="BG139" s="110">
        <f ca="1">BG138*Inputs!$B$43</f>
        <v>636443.69448053872</v>
      </c>
      <c r="BH139" s="110">
        <f ca="1">BH138*Inputs!$B$43</f>
        <v>636443.69448053872</v>
      </c>
      <c r="BI139" s="110">
        <f ca="1">BI138*Inputs!$B$43</f>
        <v>636443.69448053872</v>
      </c>
      <c r="BJ139" s="120">
        <f ca="1">BJ138*Inputs!$B$43</f>
        <v>636443.69448053872</v>
      </c>
      <c r="BK139" s="109">
        <f>BK138*Inputs!$B$43</f>
        <v>0</v>
      </c>
      <c r="BL139" s="110">
        <f>BL138*Inputs!$B$43</f>
        <v>0</v>
      </c>
      <c r="BM139" s="110">
        <f ca="1">BM138*Inputs!$B$43</f>
        <v>24908.401644340414</v>
      </c>
      <c r="BN139" s="110">
        <f ca="1">BN138*Inputs!$B$43</f>
        <v>49814.869749098805</v>
      </c>
      <c r="BO139" s="110">
        <f ca="1">BO138*Inputs!$B$43</f>
        <v>74716.905624113133</v>
      </c>
      <c r="BP139" s="110">
        <f ca="1">BP138*Inputs!$B$43</f>
        <v>120919.96659564378</v>
      </c>
      <c r="BQ139" s="110">
        <f ca="1">BQ138*Inputs!$B$43</f>
        <v>165845.71767898643</v>
      </c>
      <c r="BR139" s="110">
        <f ca="1">BR138*Inputs!$B$43</f>
        <v>209462.56748745826</v>
      </c>
      <c r="BS139" s="110">
        <f ca="1">BS138*Inputs!$B$43</f>
        <v>224949.16920312686</v>
      </c>
      <c r="BT139" s="110">
        <f ca="1">BT138*Inputs!$B$43</f>
        <v>239850.01377763055</v>
      </c>
      <c r="BU139" s="110">
        <f ca="1">BU138*Inputs!$B$43</f>
        <v>251696.50656502543</v>
      </c>
      <c r="BV139" s="110">
        <f ca="1">BV138*Inputs!$B$43</f>
        <v>279671.14923873509</v>
      </c>
      <c r="BW139" s="110">
        <f ca="1">BW138*Inputs!$B$43</f>
        <v>305705.63842067547</v>
      </c>
      <c r="BX139" s="110">
        <f ca="1">BX138*Inputs!$B$43</f>
        <v>329755.56859725929</v>
      </c>
      <c r="BY139" s="110">
        <f ca="1">BY138*Inputs!$B$43</f>
        <v>332329.87046451244</v>
      </c>
      <c r="BZ139" s="110">
        <f ca="1">BZ138*Inputs!$B$43</f>
        <v>334019.15151801734</v>
      </c>
      <c r="CA139" s="110">
        <f ca="1">CA138*Inputs!$B$43</f>
        <v>334803.35725813312</v>
      </c>
      <c r="CB139" s="110">
        <f ca="1">CB138*Inputs!$B$43</f>
        <v>346701.67929588666</v>
      </c>
      <c r="CC139" s="110">
        <f ca="1">CC138*Inputs!$B$43</f>
        <v>356801.92601007881</v>
      </c>
      <c r="CD139" s="110">
        <f ca="1">CD138*Inputs!$B$43</f>
        <v>365063.74214427808</v>
      </c>
      <c r="CE139" s="110">
        <f ca="1">CE138*Inputs!$B$43</f>
        <v>358162.63831833255</v>
      </c>
      <c r="CF139" s="110">
        <f ca="1">CF138*Inputs!$B$43</f>
        <v>350442.37402028253</v>
      </c>
      <c r="CG139" s="110">
        <f ca="1">CG138*Inputs!$B$43</f>
        <v>341884.73292626976</v>
      </c>
      <c r="CH139" s="110">
        <f ca="1">CH138*Inputs!$B$43</f>
        <v>340395.42244621954</v>
      </c>
      <c r="CI139" s="110">
        <f ca="1">CI138*Inputs!$B$43</f>
        <v>337243.87005424389</v>
      </c>
      <c r="CJ139" s="110">
        <f ca="1">CJ138*Inputs!$B$43</f>
        <v>332393.43694610527</v>
      </c>
      <c r="CK139" s="110">
        <f ca="1">CK138*Inputs!$B$43</f>
        <v>311310.47403046285</v>
      </c>
      <c r="CL139" s="110">
        <f ca="1">CL138*Inputs!$B$43</f>
        <v>290227.51111482037</v>
      </c>
      <c r="CM139" s="110">
        <f ca="1">CM138*Inputs!$B$43</f>
        <v>269144.54819917795</v>
      </c>
      <c r="CN139" s="120">
        <f ca="1">CN138*Inputs!$B$43</f>
        <v>248061.58528353585</v>
      </c>
    </row>
    <row r="140" spans="2:92">
      <c r="B140" s="96" t="s">
        <v>48</v>
      </c>
      <c r="C140" s="109">
        <f>C139*Inputs!$B$56</f>
        <v>0</v>
      </c>
      <c r="D140" s="110">
        <f>D139*Inputs!$B$56</f>
        <v>0</v>
      </c>
      <c r="E140" s="110">
        <f ca="1">E139*Inputs!$B$56</f>
        <v>40529787.462839395</v>
      </c>
      <c r="F140" s="110">
        <f ca="1">F139*Inputs!$B$56</f>
        <v>81626991.950158551</v>
      </c>
      <c r="G140" s="110">
        <f ca="1">G139*Inputs!$B$56</f>
        <v>123299557.3003002</v>
      </c>
      <c r="H140" s="110">
        <f ca="1">H139*Inputs!$B$56</f>
        <v>203585921.70388305</v>
      </c>
      <c r="I140" s="110">
        <f ca="1">I139*Inputs!$B$56</f>
        <v>284996295.2091161</v>
      </c>
      <c r="J140" s="110">
        <f ca="1">J139*Inputs!$B$56</f>
        <v>367546413.94342238</v>
      </c>
      <c r="K140" s="110">
        <f ca="1">K139*Inputs!$B$56</f>
        <v>403231526.84933561</v>
      </c>
      <c r="L140" s="110">
        <f ca="1">L139*Inputs!$B$56</f>
        <v>439416231.33593166</v>
      </c>
      <c r="M140" s="110">
        <f ca="1">M139*Inputs!$B$56</f>
        <v>476107521.68533999</v>
      </c>
      <c r="N140" s="110">
        <f ca="1">N139*Inputs!$B$56</f>
        <v>546796961.67251015</v>
      </c>
      <c r="O140" s="110">
        <f ca="1">O139*Inputs!$B$56</f>
        <v>618476053.81950068</v>
      </c>
      <c r="P140" s="110">
        <f ca="1">P139*Inputs!$B$56</f>
        <v>691158653.25654912</v>
      </c>
      <c r="Q140" s="110">
        <f ca="1">Q139*Inputs!$B$56</f>
        <v>722578193.3731941</v>
      </c>
      <c r="R140" s="110">
        <f ca="1">R139*Inputs!$B$56</f>
        <v>754437607.05147207</v>
      </c>
      <c r="S140" s="110">
        <f ca="1">S139*Inputs!$B$56</f>
        <v>786743052.52124584</v>
      </c>
      <c r="T140" s="110">
        <f ca="1">T139*Inputs!$B$56</f>
        <v>848982723.7633121</v>
      </c>
      <c r="U140" s="110">
        <f ca="1">U139*Inputs!$B$56</f>
        <v>912093750.40276742</v>
      </c>
      <c r="V140" s="110">
        <f ca="1">V139*Inputs!$B$56</f>
        <v>976088331.41517508</v>
      </c>
      <c r="W140" s="110">
        <f ca="1">W139*Inputs!$B$56</f>
        <v>1003752178.346086</v>
      </c>
      <c r="X140" s="110">
        <f ca="1">X139*Inputs!$B$56</f>
        <v>1031803319.1340296</v>
      </c>
      <c r="Y140" s="110">
        <f ca="1">Y139*Inputs!$B$56</f>
        <v>1060247175.8930047</v>
      </c>
      <c r="Z140" s="110">
        <f ca="1">Z139*Inputs!$B$56</f>
        <v>1115047110.324846</v>
      </c>
      <c r="AA140" s="110">
        <f ca="1">AA139*Inputs!$B$56</f>
        <v>1170614243.838733</v>
      </c>
      <c r="AB140" s="110">
        <f ca="1">AB139*Inputs!$B$56</f>
        <v>1226959317.2218142</v>
      </c>
      <c r="AC140" s="110">
        <f ca="1">AC139*Inputs!$B$56</f>
        <v>1226959317.2218142</v>
      </c>
      <c r="AD140" s="110">
        <f ca="1">AD139*Inputs!$B$56</f>
        <v>1226959317.2218142</v>
      </c>
      <c r="AE140" s="110">
        <f ca="1">AE139*Inputs!$B$56</f>
        <v>1226959317.2218142</v>
      </c>
      <c r="AF140" s="120">
        <f ca="1">AF139*Inputs!$B$56</f>
        <v>1226959317.2218142</v>
      </c>
      <c r="AG140" s="109">
        <f>AG139*Inputs!$B$56</f>
        <v>0</v>
      </c>
      <c r="AH140" s="110">
        <f>AH139*Inputs!$B$56</f>
        <v>0</v>
      </c>
      <c r="AI140" s="110">
        <f ca="1">AI139*Inputs!$B$56</f>
        <v>21023.457996771733</v>
      </c>
      <c r="AJ140" s="110">
        <f ca="1">AJ139*Inputs!$B$56</f>
        <v>42341.244405498277</v>
      </c>
      <c r="AK140" s="110">
        <f ca="1">AK139*Inputs!$B$56</f>
        <v>63957.479823946982</v>
      </c>
      <c r="AL140" s="110">
        <f ca="1">AL139*Inputs!$B$56</f>
        <v>105603.31898113026</v>
      </c>
      <c r="AM140" s="110">
        <f ca="1">AM139*Inputs!$B$56</f>
        <v>147832.19988651411</v>
      </c>
      <c r="AN140" s="110">
        <f ca="1">AN139*Inputs!$B$56</f>
        <v>190652.2851245733</v>
      </c>
      <c r="AO140" s="110">
        <f ca="1">AO139*Inputs!$B$56</f>
        <v>209162.73186637732</v>
      </c>
      <c r="AP140" s="110">
        <f ca="1">AP139*Inputs!$B$56</f>
        <v>227932.32486256654</v>
      </c>
      <c r="AQ140" s="110">
        <f ca="1">AQ139*Inputs!$B$56</f>
        <v>246964.6921607024</v>
      </c>
      <c r="AR140" s="110">
        <f ca="1">AR139*Inputs!$B$56</f>
        <v>283632.45099729096</v>
      </c>
      <c r="AS140" s="110">
        <f ca="1">AS139*Inputs!$B$56</f>
        <v>320813.5584575918</v>
      </c>
      <c r="AT140" s="110">
        <f ca="1">AT139*Inputs!$B$56</f>
        <v>358515.20142233692</v>
      </c>
      <c r="AU140" s="110">
        <f ca="1">AU139*Inputs!$B$56</f>
        <v>374813.02638689673</v>
      </c>
      <c r="AV140" s="110">
        <f ca="1">AV139*Inputs!$B$56</f>
        <v>391339.02090096043</v>
      </c>
      <c r="AW140" s="110">
        <f ca="1">AW139*Inputs!$B$56</f>
        <v>408096.37933822104</v>
      </c>
      <c r="AX140" s="110">
        <f ca="1">AX139*Inputs!$B$56</f>
        <v>440381.10610344727</v>
      </c>
      <c r="AY140" s="110">
        <f ca="1">AY139*Inputs!$B$56</f>
        <v>473117.81904338673</v>
      </c>
      <c r="AZ140" s="110">
        <f ca="1">AZ139*Inputs!$B$56</f>
        <v>506312.84596448531</v>
      </c>
      <c r="BA140" s="110">
        <f ca="1">BA139*Inputs!$B$56</f>
        <v>520662.53197047219</v>
      </c>
      <c r="BB140" s="110">
        <f ca="1">BB139*Inputs!$B$56</f>
        <v>535213.11358054297</v>
      </c>
      <c r="BC140" s="110">
        <f ca="1">BC139*Inputs!$B$56</f>
        <v>549967.40333315462</v>
      </c>
      <c r="BD140" s="110">
        <f ca="1">BD139*Inputs!$B$56</f>
        <v>578393.01797053637</v>
      </c>
      <c r="BE140" s="110">
        <f ca="1">BE139*Inputs!$B$56</f>
        <v>607216.59121284145</v>
      </c>
      <c r="BF140" s="110">
        <f ca="1">BF139*Inputs!$B$56</f>
        <v>636443.69448053872</v>
      </c>
      <c r="BG140" s="110">
        <f ca="1">BG139*Inputs!$B$56</f>
        <v>636443.69448053872</v>
      </c>
      <c r="BH140" s="110">
        <f ca="1">BH139*Inputs!$B$56</f>
        <v>636443.69448053872</v>
      </c>
      <c r="BI140" s="110">
        <f ca="1">BI139*Inputs!$B$56</f>
        <v>636443.69448053872</v>
      </c>
      <c r="BJ140" s="120">
        <f ca="1">BJ139*Inputs!$B$56</f>
        <v>636443.69448053872</v>
      </c>
      <c r="BK140" s="109">
        <f>BK139*Inputs!$B$56</f>
        <v>0</v>
      </c>
      <c r="BL140" s="110">
        <f>BL139*Inputs!$B$56</f>
        <v>0</v>
      </c>
      <c r="BM140" s="110">
        <f ca="1">BM139*Inputs!$B$56</f>
        <v>24908.401644340414</v>
      </c>
      <c r="BN140" s="110">
        <f ca="1">BN139*Inputs!$B$56</f>
        <v>49814.869749098805</v>
      </c>
      <c r="BO140" s="110">
        <f ca="1">BO139*Inputs!$B$56</f>
        <v>74716.905624113133</v>
      </c>
      <c r="BP140" s="110">
        <f ca="1">BP139*Inputs!$B$56</f>
        <v>120919.96659564378</v>
      </c>
      <c r="BQ140" s="110">
        <f ca="1">BQ139*Inputs!$B$56</f>
        <v>165845.71767898643</v>
      </c>
      <c r="BR140" s="110">
        <f ca="1">BR139*Inputs!$B$56</f>
        <v>209462.56748745826</v>
      </c>
      <c r="BS140" s="110">
        <f ca="1">BS139*Inputs!$B$56</f>
        <v>224949.16920312686</v>
      </c>
      <c r="BT140" s="110">
        <f ca="1">BT139*Inputs!$B$56</f>
        <v>239850.01377763055</v>
      </c>
      <c r="BU140" s="110">
        <f ca="1">BU139*Inputs!$B$56</f>
        <v>251696.50656502543</v>
      </c>
      <c r="BV140" s="110">
        <f ca="1">BV139*Inputs!$B$56</f>
        <v>279671.14923873509</v>
      </c>
      <c r="BW140" s="110">
        <f ca="1">BW139*Inputs!$B$56</f>
        <v>305705.63842067547</v>
      </c>
      <c r="BX140" s="110">
        <f ca="1">BX139*Inputs!$B$56</f>
        <v>329755.56859725929</v>
      </c>
      <c r="BY140" s="110">
        <f ca="1">BY139*Inputs!$B$56</f>
        <v>332329.87046451244</v>
      </c>
      <c r="BZ140" s="110">
        <f ca="1">BZ139*Inputs!$B$56</f>
        <v>334019.15151801734</v>
      </c>
      <c r="CA140" s="110">
        <f ca="1">CA139*Inputs!$B$56</f>
        <v>334803.35725813312</v>
      </c>
      <c r="CB140" s="110">
        <f ca="1">CB139*Inputs!$B$56</f>
        <v>346701.67929588666</v>
      </c>
      <c r="CC140" s="110">
        <f ca="1">CC139*Inputs!$B$56</f>
        <v>356801.92601007881</v>
      </c>
      <c r="CD140" s="110">
        <f ca="1">CD139*Inputs!$B$56</f>
        <v>365063.74214427808</v>
      </c>
      <c r="CE140" s="110">
        <f ca="1">CE139*Inputs!$B$56</f>
        <v>358162.63831833255</v>
      </c>
      <c r="CF140" s="110">
        <f ca="1">CF139*Inputs!$B$56</f>
        <v>350442.37402028253</v>
      </c>
      <c r="CG140" s="110">
        <f ca="1">CG139*Inputs!$B$56</f>
        <v>341884.73292626976</v>
      </c>
      <c r="CH140" s="110">
        <f ca="1">CH139*Inputs!$B$56</f>
        <v>340395.42244621954</v>
      </c>
      <c r="CI140" s="110">
        <f ca="1">CI139*Inputs!$B$56</f>
        <v>337243.87005424389</v>
      </c>
      <c r="CJ140" s="110">
        <f ca="1">CJ139*Inputs!$B$56</f>
        <v>332393.43694610527</v>
      </c>
      <c r="CK140" s="110">
        <f ca="1">CK139*Inputs!$B$56</f>
        <v>311310.47403046285</v>
      </c>
      <c r="CL140" s="110">
        <f ca="1">CL139*Inputs!$B$56</f>
        <v>290227.51111482037</v>
      </c>
      <c r="CM140" s="110">
        <f ca="1">CM139*Inputs!$B$56</f>
        <v>269144.54819917795</v>
      </c>
      <c r="CN140" s="120">
        <f ca="1">CN139*Inputs!$B$56</f>
        <v>248061.58528353585</v>
      </c>
    </row>
    <row r="141" spans="2:92">
      <c r="B141" s="96" t="s">
        <v>49</v>
      </c>
      <c r="C141" s="109">
        <f>C140*Inputs!$B$68</f>
        <v>0</v>
      </c>
      <c r="D141" s="110">
        <f>D140*Inputs!$B$68</f>
        <v>0</v>
      </c>
      <c r="E141" s="110">
        <f ca="1">E140*Inputs!$B$68</f>
        <v>22696680.979190063</v>
      </c>
      <c r="F141" s="110">
        <f ca="1">F140*Inputs!$B$68</f>
        <v>45711115.492088795</v>
      </c>
      <c r="G141" s="110">
        <f ca="1">G140*Inputs!$B$68</f>
        <v>69047752.088168114</v>
      </c>
      <c r="H141" s="110">
        <f ca="1">H140*Inputs!$B$68</f>
        <v>114008116.15417452</v>
      </c>
      <c r="I141" s="110">
        <f ca="1">I140*Inputs!$B$68</f>
        <v>159597925.31710503</v>
      </c>
      <c r="J141" s="110">
        <f ca="1">J140*Inputs!$B$68</f>
        <v>205825991.80831656</v>
      </c>
      <c r="K141" s="110">
        <f ca="1">K140*Inputs!$B$68</f>
        <v>225809655.03562796</v>
      </c>
      <c r="L141" s="110">
        <f ca="1">L140*Inputs!$B$68</f>
        <v>246073089.54812175</v>
      </c>
      <c r="M141" s="110">
        <f ca="1">M140*Inputs!$B$68</f>
        <v>266620212.14379042</v>
      </c>
      <c r="N141" s="110">
        <f ca="1">N140*Inputs!$B$68</f>
        <v>306206298.53660572</v>
      </c>
      <c r="O141" s="110">
        <f ca="1">O140*Inputs!$B$68</f>
        <v>346346590.13892043</v>
      </c>
      <c r="P141" s="110">
        <f ca="1">P140*Inputs!$B$68</f>
        <v>387048845.82366753</v>
      </c>
      <c r="Q141" s="110">
        <f ca="1">Q140*Inputs!$B$68</f>
        <v>404643788.28898871</v>
      </c>
      <c r="R141" s="110">
        <f ca="1">R140*Inputs!$B$68</f>
        <v>422485059.94882441</v>
      </c>
      <c r="S141" s="110">
        <f ca="1">S140*Inputs!$B$68</f>
        <v>440576109.41189772</v>
      </c>
      <c r="T141" s="110">
        <f ca="1">T140*Inputs!$B$68</f>
        <v>475430325.30745482</v>
      </c>
      <c r="U141" s="110">
        <f ca="1">U140*Inputs!$B$68</f>
        <v>510772500.22554982</v>
      </c>
      <c r="V141" s="110">
        <f ca="1">V140*Inputs!$B$68</f>
        <v>546609465.59249806</v>
      </c>
      <c r="W141" s="110">
        <f ca="1">W140*Inputs!$B$68</f>
        <v>562101219.87380826</v>
      </c>
      <c r="X141" s="110">
        <f ca="1">X140*Inputs!$B$68</f>
        <v>577809858.71505666</v>
      </c>
      <c r="Y141" s="110">
        <f ca="1">Y140*Inputs!$B$68</f>
        <v>593738418.50008261</v>
      </c>
      <c r="Z141" s="110">
        <f ca="1">Z140*Inputs!$B$68</f>
        <v>624426381.78191388</v>
      </c>
      <c r="AA141" s="110">
        <f ca="1">AA140*Inputs!$B$68</f>
        <v>655543976.54969049</v>
      </c>
      <c r="AB141" s="110">
        <f ca="1">AB140*Inputs!$B$68</f>
        <v>687097217.64421594</v>
      </c>
      <c r="AC141" s="110">
        <f ca="1">AC140*Inputs!$B$68</f>
        <v>687097217.64421594</v>
      </c>
      <c r="AD141" s="110">
        <f ca="1">AD140*Inputs!$B$68</f>
        <v>687097217.64421594</v>
      </c>
      <c r="AE141" s="110">
        <f ca="1">AE140*Inputs!$B$68</f>
        <v>687097217.64421594</v>
      </c>
      <c r="AF141" s="120">
        <f ca="1">AF140*Inputs!$B$68</f>
        <v>687097217.64421594</v>
      </c>
      <c r="AG141" s="109">
        <f>AG140*Inputs!$B$68</f>
        <v>0</v>
      </c>
      <c r="AH141" s="110">
        <f>AH140*Inputs!$B$68</f>
        <v>0</v>
      </c>
      <c r="AI141" s="110">
        <f ca="1">AI140*Inputs!$B$68</f>
        <v>11773.136478192171</v>
      </c>
      <c r="AJ141" s="110">
        <f ca="1">AJ140*Inputs!$B$68</f>
        <v>23711.096867079039</v>
      </c>
      <c r="AK141" s="110">
        <f ca="1">AK140*Inputs!$B$68</f>
        <v>35816.188701410312</v>
      </c>
      <c r="AL141" s="110">
        <f ca="1">AL140*Inputs!$B$68</f>
        <v>59137.858629432951</v>
      </c>
      <c r="AM141" s="110">
        <f ca="1">AM140*Inputs!$B$68</f>
        <v>82786.031936447907</v>
      </c>
      <c r="AN141" s="110">
        <f ca="1">AN140*Inputs!$B$68</f>
        <v>106765.27966976106</v>
      </c>
      <c r="AO141" s="110">
        <f ca="1">AO140*Inputs!$B$68</f>
        <v>117131.12984517131</v>
      </c>
      <c r="AP141" s="110">
        <f ca="1">AP140*Inputs!$B$68</f>
        <v>127642.10192303728</v>
      </c>
      <c r="AQ141" s="110">
        <f ca="1">AQ140*Inputs!$B$68</f>
        <v>138300.22760999337</v>
      </c>
      <c r="AR141" s="110">
        <f ca="1">AR140*Inputs!$B$68</f>
        <v>158834.17255848294</v>
      </c>
      <c r="AS141" s="110">
        <f ca="1">AS140*Inputs!$B$68</f>
        <v>179655.59273625142</v>
      </c>
      <c r="AT141" s="110">
        <f ca="1">AT140*Inputs!$B$68</f>
        <v>200768.5127965087</v>
      </c>
      <c r="AU141" s="110">
        <f ca="1">AU140*Inputs!$B$68</f>
        <v>209895.29477666219</v>
      </c>
      <c r="AV141" s="110">
        <f ca="1">AV140*Inputs!$B$68</f>
        <v>219149.85170453787</v>
      </c>
      <c r="AW141" s="110">
        <f ca="1">AW140*Inputs!$B$68</f>
        <v>228533.9724294038</v>
      </c>
      <c r="AX141" s="110">
        <f ca="1">AX140*Inputs!$B$68</f>
        <v>246613.41941793051</v>
      </c>
      <c r="AY141" s="110">
        <f ca="1">AY140*Inputs!$B$68</f>
        <v>264945.97866429662</v>
      </c>
      <c r="AZ141" s="110">
        <f ca="1">AZ140*Inputs!$B$68</f>
        <v>283535.19374011178</v>
      </c>
      <c r="BA141" s="110">
        <f ca="1">BA140*Inputs!$B$68</f>
        <v>291571.01790346444</v>
      </c>
      <c r="BB141" s="110">
        <f ca="1">BB140*Inputs!$B$68</f>
        <v>299719.34360510408</v>
      </c>
      <c r="BC141" s="110">
        <f ca="1">BC140*Inputs!$B$68</f>
        <v>307981.74586656661</v>
      </c>
      <c r="BD141" s="110">
        <f ca="1">BD140*Inputs!$B$68</f>
        <v>323900.09006350039</v>
      </c>
      <c r="BE141" s="110">
        <f ca="1">BE140*Inputs!$B$68</f>
        <v>340041.29107919126</v>
      </c>
      <c r="BF141" s="110">
        <f ca="1">BF140*Inputs!$B$68</f>
        <v>356408.46890910174</v>
      </c>
      <c r="BG141" s="110">
        <f ca="1">BG140*Inputs!$B$68</f>
        <v>356408.46890910174</v>
      </c>
      <c r="BH141" s="110">
        <f ca="1">BH140*Inputs!$B$68</f>
        <v>356408.46890910174</v>
      </c>
      <c r="BI141" s="110">
        <f ca="1">BI140*Inputs!$B$68</f>
        <v>356408.46890910174</v>
      </c>
      <c r="BJ141" s="120">
        <f ca="1">BJ140*Inputs!$B$68</f>
        <v>356408.46890910174</v>
      </c>
      <c r="BK141" s="109">
        <f>BK140*Inputs!$B$68</f>
        <v>0</v>
      </c>
      <c r="BL141" s="110">
        <f>BL140*Inputs!$B$68</f>
        <v>0</v>
      </c>
      <c r="BM141" s="110">
        <f ca="1">BM140*Inputs!$B$68</f>
        <v>13948.704920830633</v>
      </c>
      <c r="BN141" s="110">
        <f ca="1">BN140*Inputs!$B$68</f>
        <v>27896.327059495332</v>
      </c>
      <c r="BO141" s="110">
        <f ca="1">BO140*Inputs!$B$68</f>
        <v>41841.467149503362</v>
      </c>
      <c r="BP141" s="110">
        <f ca="1">BP140*Inputs!$B$68</f>
        <v>67715.181293560527</v>
      </c>
      <c r="BQ141" s="110">
        <f ca="1">BQ140*Inputs!$B$68</f>
        <v>92873.601900232417</v>
      </c>
      <c r="BR141" s="110">
        <f ca="1">BR140*Inputs!$B$68</f>
        <v>117299.03779297664</v>
      </c>
      <c r="BS141" s="110">
        <f ca="1">BS140*Inputs!$B$68</f>
        <v>125971.53475375105</v>
      </c>
      <c r="BT141" s="110">
        <f ca="1">BT140*Inputs!$B$68</f>
        <v>134316.00771547313</v>
      </c>
      <c r="BU141" s="110">
        <f ca="1">BU140*Inputs!$B$68</f>
        <v>140950.04367641427</v>
      </c>
      <c r="BV141" s="110">
        <f ca="1">BV140*Inputs!$B$68</f>
        <v>156615.84357369167</v>
      </c>
      <c r="BW141" s="110">
        <f ca="1">BW140*Inputs!$B$68</f>
        <v>171195.15751557829</v>
      </c>
      <c r="BX141" s="110">
        <f ca="1">BX140*Inputs!$B$68</f>
        <v>184663.11841446522</v>
      </c>
      <c r="BY141" s="110">
        <f ca="1">BY140*Inputs!$B$68</f>
        <v>186104.72746012697</v>
      </c>
      <c r="BZ141" s="110">
        <f ca="1">BZ140*Inputs!$B$68</f>
        <v>187050.72485008973</v>
      </c>
      <c r="CA141" s="110">
        <f ca="1">CA140*Inputs!$B$68</f>
        <v>187489.88006455457</v>
      </c>
      <c r="CB141" s="110">
        <f ca="1">CB140*Inputs!$B$68</f>
        <v>194152.94040569654</v>
      </c>
      <c r="CC141" s="110">
        <f ca="1">CC140*Inputs!$B$68</f>
        <v>199809.07856564416</v>
      </c>
      <c r="CD141" s="110">
        <f ca="1">CD140*Inputs!$B$68</f>
        <v>204435.69560079573</v>
      </c>
      <c r="CE141" s="110">
        <f ca="1">CE140*Inputs!$B$68</f>
        <v>200571.07745826626</v>
      </c>
      <c r="CF141" s="110">
        <f ca="1">CF140*Inputs!$B$68</f>
        <v>196247.72945135823</v>
      </c>
      <c r="CG141" s="110">
        <f ca="1">CG140*Inputs!$B$68</f>
        <v>191455.45043871109</v>
      </c>
      <c r="CH141" s="110">
        <f ca="1">CH140*Inputs!$B$68</f>
        <v>190621.43656988296</v>
      </c>
      <c r="CI141" s="110">
        <f ca="1">CI140*Inputs!$B$68</f>
        <v>188856.56723037659</v>
      </c>
      <c r="CJ141" s="110">
        <f ca="1">CJ140*Inputs!$B$68</f>
        <v>186140.32468981898</v>
      </c>
      <c r="CK141" s="110">
        <f ca="1">CK140*Inputs!$B$68</f>
        <v>174333.8654570592</v>
      </c>
      <c r="CL141" s="110">
        <f ca="1">CL140*Inputs!$B$68</f>
        <v>162527.40622429943</v>
      </c>
      <c r="CM141" s="110">
        <f ca="1">CM140*Inputs!$B$68</f>
        <v>150720.94699153968</v>
      </c>
      <c r="CN141" s="120">
        <f ca="1">CN140*Inputs!$B$68</f>
        <v>138914.4877587801</v>
      </c>
    </row>
    <row r="142" spans="2:92">
      <c r="C142" s="109"/>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20"/>
      <c r="AG142" s="109"/>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20"/>
      <c r="BK142" s="109"/>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20"/>
    </row>
    <row r="143" spans="2:92">
      <c r="B143" s="123" t="s">
        <v>76</v>
      </c>
      <c r="C143" s="109"/>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20"/>
      <c r="AG143" s="109"/>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20"/>
      <c r="BK143" s="109"/>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20"/>
    </row>
    <row r="144" spans="2:92">
      <c r="B144" s="96" t="s">
        <v>46</v>
      </c>
      <c r="C144" s="109">
        <f ca="1">'Compliance Imp.'!F32</f>
        <v>73089700</v>
      </c>
      <c r="D144" s="110">
        <f ca="1">'Compliance Imp.'!G32</f>
        <v>146179400</v>
      </c>
      <c r="E144" s="110">
        <f ca="1">'Compliance Imp.'!H32</f>
        <v>219269100</v>
      </c>
      <c r="F144" s="110">
        <f ca="1">'Compliance Imp.'!I32</f>
        <v>292358800</v>
      </c>
      <c r="G144" s="110">
        <f ca="1">'Compliance Imp.'!J32</f>
        <v>365448500</v>
      </c>
      <c r="H144" s="110">
        <f ca="1">'Compliance Imp.'!K32</f>
        <v>438538200</v>
      </c>
      <c r="I144" s="110">
        <f ca="1">'Compliance Imp.'!L32</f>
        <v>511627900</v>
      </c>
      <c r="J144" s="110">
        <f ca="1">'Compliance Imp.'!M32</f>
        <v>584717600</v>
      </c>
      <c r="K144" s="110">
        <f ca="1">'Compliance Imp.'!N32</f>
        <v>657807300</v>
      </c>
      <c r="L144" s="110">
        <f ca="1">'Compliance Imp.'!O32</f>
        <v>730897000</v>
      </c>
      <c r="M144" s="110">
        <f ca="1">'Compliance Imp.'!P32</f>
        <v>803986700</v>
      </c>
      <c r="N144" s="110">
        <f ca="1">'Compliance Imp.'!Q32</f>
        <v>877076400</v>
      </c>
      <c r="O144" s="110">
        <f ca="1">'Compliance Imp.'!R32</f>
        <v>950166100</v>
      </c>
      <c r="P144" s="110">
        <f ca="1">'Compliance Imp.'!S32</f>
        <v>1023255800</v>
      </c>
      <c r="Q144" s="110">
        <f ca="1">'Compliance Imp.'!T32</f>
        <v>1096345500</v>
      </c>
      <c r="R144" s="110">
        <f ca="1">'Compliance Imp.'!U32</f>
        <v>1169435200</v>
      </c>
      <c r="S144" s="110">
        <f ca="1">'Compliance Imp.'!V32</f>
        <v>1242524900</v>
      </c>
      <c r="T144" s="110">
        <f ca="1">'Compliance Imp.'!W32</f>
        <v>1315614600</v>
      </c>
      <c r="U144" s="110">
        <f ca="1">'Compliance Imp.'!X32</f>
        <v>1388704300</v>
      </c>
      <c r="V144" s="110">
        <f ca="1">'Compliance Imp.'!Y32</f>
        <v>1461794000</v>
      </c>
      <c r="W144" s="110">
        <f ca="1">'Compliance Imp.'!Z32</f>
        <v>1534883700</v>
      </c>
      <c r="X144" s="110">
        <f ca="1">'Compliance Imp.'!AA32</f>
        <v>1607973400</v>
      </c>
      <c r="Y144" s="110">
        <f ca="1">'Compliance Imp.'!AB32</f>
        <v>1681063100</v>
      </c>
      <c r="Z144" s="110">
        <f ca="1">'Compliance Imp.'!AC32</f>
        <v>1754152800</v>
      </c>
      <c r="AA144" s="110">
        <f ca="1">'Compliance Imp.'!AD32</f>
        <v>1827242500</v>
      </c>
      <c r="AB144" s="110">
        <f ca="1">'Compliance Imp.'!AE32</f>
        <v>1900332200</v>
      </c>
      <c r="AC144" s="110">
        <f ca="1">'Compliance Imp.'!AF32</f>
        <v>1973421900</v>
      </c>
      <c r="AD144" s="110">
        <f ca="1">'Compliance Imp.'!AG32</f>
        <v>2046511600</v>
      </c>
      <c r="AE144" s="110">
        <f ca="1">'Compliance Imp.'!AH32</f>
        <v>2119601300</v>
      </c>
      <c r="AF144" s="120">
        <f ca="1">'Compliance Imp.'!AI32</f>
        <v>2192691000</v>
      </c>
      <c r="AG144" s="109">
        <f ca="1">'Compliance Imp.'!AJ32</f>
        <v>327450</v>
      </c>
      <c r="AH144" s="110">
        <f ca="1">'Compliance Imp.'!AK32</f>
        <v>654900</v>
      </c>
      <c r="AI144" s="110">
        <f ca="1">'Compliance Imp.'!AL32</f>
        <v>982350</v>
      </c>
      <c r="AJ144" s="110">
        <f ca="1">'Compliance Imp.'!AM32</f>
        <v>1309800</v>
      </c>
      <c r="AK144" s="110">
        <f ca="1">'Compliance Imp.'!AN32</f>
        <v>1637250</v>
      </c>
      <c r="AL144" s="110">
        <f ca="1">'Compliance Imp.'!AO32</f>
        <v>1964700</v>
      </c>
      <c r="AM144" s="110">
        <f ca="1">'Compliance Imp.'!AP32</f>
        <v>2292150</v>
      </c>
      <c r="AN144" s="110">
        <f ca="1">'Compliance Imp.'!AQ32</f>
        <v>2619600</v>
      </c>
      <c r="AO144" s="110">
        <f ca="1">'Compliance Imp.'!AR32</f>
        <v>2947050</v>
      </c>
      <c r="AP144" s="110">
        <f ca="1">'Compliance Imp.'!AS32</f>
        <v>3274500</v>
      </c>
      <c r="AQ144" s="110">
        <f ca="1">'Compliance Imp.'!AT32</f>
        <v>3601950</v>
      </c>
      <c r="AR144" s="110">
        <f ca="1">'Compliance Imp.'!AU32</f>
        <v>3929400</v>
      </c>
      <c r="AS144" s="110">
        <f ca="1">'Compliance Imp.'!AV32</f>
        <v>4256850</v>
      </c>
      <c r="AT144" s="110">
        <f ca="1">'Compliance Imp.'!AW32</f>
        <v>4584300</v>
      </c>
      <c r="AU144" s="110">
        <f ca="1">'Compliance Imp.'!AX32</f>
        <v>4911750</v>
      </c>
      <c r="AV144" s="110">
        <f ca="1">'Compliance Imp.'!AY32</f>
        <v>5239200</v>
      </c>
      <c r="AW144" s="110">
        <f ca="1">'Compliance Imp.'!AZ32</f>
        <v>5566650</v>
      </c>
      <c r="AX144" s="110">
        <f ca="1">'Compliance Imp.'!BA32</f>
        <v>5894100</v>
      </c>
      <c r="AY144" s="110">
        <f ca="1">'Compliance Imp.'!BB32</f>
        <v>6221550</v>
      </c>
      <c r="AZ144" s="110">
        <f ca="1">'Compliance Imp.'!BC32</f>
        <v>6549000</v>
      </c>
      <c r="BA144" s="110">
        <f ca="1">'Compliance Imp.'!BD32</f>
        <v>6876450</v>
      </c>
      <c r="BB144" s="110">
        <f ca="1">'Compliance Imp.'!BE32</f>
        <v>7203900</v>
      </c>
      <c r="BC144" s="110">
        <f ca="1">'Compliance Imp.'!BF32</f>
        <v>7531350</v>
      </c>
      <c r="BD144" s="110">
        <f ca="1">'Compliance Imp.'!BG32</f>
        <v>7858800</v>
      </c>
      <c r="BE144" s="110">
        <f ca="1">'Compliance Imp.'!BH32</f>
        <v>8186250</v>
      </c>
      <c r="BF144" s="110">
        <f ca="1">'Compliance Imp.'!BI32</f>
        <v>8513700</v>
      </c>
      <c r="BG144" s="110">
        <f ca="1">'Compliance Imp.'!BJ32</f>
        <v>8841150</v>
      </c>
      <c r="BH144" s="110">
        <f ca="1">'Compliance Imp.'!BK32</f>
        <v>9168600</v>
      </c>
      <c r="BI144" s="110">
        <f ca="1">'Compliance Imp.'!BL32</f>
        <v>9496050</v>
      </c>
      <c r="BJ144" s="120">
        <f ca="1">'Compliance Imp.'!BM32</f>
        <v>9823500</v>
      </c>
      <c r="BK144" s="109">
        <f ca="1">'Compliance Imp.'!BN32</f>
        <v>62484.634478873239</v>
      </c>
      <c r="BL144" s="110">
        <f ca="1">'Compliance Imp.'!BO32</f>
        <v>124341.31519718308</v>
      </c>
      <c r="BM144" s="110">
        <f ca="1">'Compliance Imp.'!BP32</f>
        <v>185570.04215492957</v>
      </c>
      <c r="BN144" s="110">
        <f ca="1">'Compliance Imp.'!BQ32</f>
        <v>246170.81535211264</v>
      </c>
      <c r="BO144" s="110">
        <f ca="1">'Compliance Imp.'!BR32</f>
        <v>306143.63478873239</v>
      </c>
      <c r="BP144" s="110">
        <f ca="1">'Compliance Imp.'!BS32</f>
        <v>362097.55015774642</v>
      </c>
      <c r="BQ144" s="110">
        <f ca="1">'Compliance Imp.'!BT32</f>
        <v>416293.19499718305</v>
      </c>
      <c r="BR144" s="110">
        <f ca="1">'Compliance Imp.'!BU32</f>
        <v>468730.56930704217</v>
      </c>
      <c r="BS144" s="110">
        <f ca="1">'Compliance Imp.'!BV32</f>
        <v>519409.67308732378</v>
      </c>
      <c r="BT144" s="110">
        <f ca="1">'Compliance Imp.'!BW32</f>
        <v>568330.50633802824</v>
      </c>
      <c r="BU144" s="110">
        <f ca="1">'Compliance Imp.'!BX32</f>
        <v>611348.57423943665</v>
      </c>
      <c r="BV144" s="110">
        <f ca="1">'Compliance Imp.'!BY32</f>
        <v>651854.8270985916</v>
      </c>
      <c r="BW144" s="110">
        <f ca="1">'Compliance Imp.'!BZ32</f>
        <v>689849.26491549285</v>
      </c>
      <c r="BX144" s="110">
        <f ca="1">'Compliance Imp.'!CA32</f>
        <v>725331.88769014075</v>
      </c>
      <c r="BY144" s="110">
        <f ca="1">'Compliance Imp.'!CB32</f>
        <v>758302.69542253506</v>
      </c>
      <c r="BZ144" s="110">
        <f ca="1">'Compliance Imp.'!CC32</f>
        <v>788761.68811267591</v>
      </c>
      <c r="CA144" s="110">
        <f ca="1">'Compliance Imp.'!CD32</f>
        <v>816708.86576056317</v>
      </c>
      <c r="CB144" s="110">
        <f ca="1">'Compliance Imp.'!CE32</f>
        <v>842144.22836619685</v>
      </c>
      <c r="CC144" s="110">
        <f ca="1">'Compliance Imp.'!CF32</f>
        <v>865067.77592957707</v>
      </c>
      <c r="CD144" s="110">
        <f ca="1">'Compliance Imp.'!CG32</f>
        <v>885479.50845070381</v>
      </c>
      <c r="CE144" s="110">
        <f ca="1">'Compliance Imp.'!CH32</f>
        <v>903379.42592957709</v>
      </c>
      <c r="CF144" s="110">
        <f ca="1">'Compliance Imp.'!CI32</f>
        <v>918767.52836619678</v>
      </c>
      <c r="CG144" s="110">
        <f ca="1">'Compliance Imp.'!CJ32</f>
        <v>931643.81576056289</v>
      </c>
      <c r="CH144" s="110">
        <f ca="1">'Compliance Imp.'!CK32</f>
        <v>942008.28811267542</v>
      </c>
      <c r="CI144" s="110">
        <f ca="1">'Compliance Imp.'!CL32</f>
        <v>949860.9454225346</v>
      </c>
      <c r="CJ144" s="110">
        <f ca="1">'Compliance Imp.'!CM32</f>
        <v>955201.78769014019</v>
      </c>
      <c r="CK144" s="110">
        <f ca="1">'Compliance Imp.'!CN32</f>
        <v>958030.81491549232</v>
      </c>
      <c r="CL144" s="110">
        <f ca="1">'Compliance Imp.'!CO32</f>
        <v>958348.02709859086</v>
      </c>
      <c r="CM144" s="110">
        <f ca="1">'Compliance Imp.'!CP32</f>
        <v>956153.42423943593</v>
      </c>
      <c r="CN144" s="120">
        <f ca="1">'Compliance Imp.'!CQ32</f>
        <v>951447.00633802812</v>
      </c>
    </row>
    <row r="145" spans="2:92">
      <c r="B145" s="96" t="s">
        <v>47</v>
      </c>
      <c r="C145" s="109">
        <f ca="1">C144</f>
        <v>73089700</v>
      </c>
      <c r="D145" s="110">
        <f t="shared" ref="D145:D146" ca="1" si="22">D144</f>
        <v>146179400</v>
      </c>
      <c r="E145" s="110">
        <f t="shared" ref="E145:E146" ca="1" si="23">E144</f>
        <v>219269100</v>
      </c>
      <c r="F145" s="110">
        <f t="shared" ref="F145:F146" ca="1" si="24">F144</f>
        <v>292358800</v>
      </c>
      <c r="G145" s="110">
        <f t="shared" ref="G145:G146" ca="1" si="25">G144</f>
        <v>365448500</v>
      </c>
      <c r="H145" s="110">
        <f t="shared" ref="H145:H146" ca="1" si="26">H144</f>
        <v>438538200</v>
      </c>
      <c r="I145" s="110">
        <f t="shared" ref="I145:I146" ca="1" si="27">I144</f>
        <v>511627900</v>
      </c>
      <c r="J145" s="110">
        <f t="shared" ref="J145:J146" ca="1" si="28">J144</f>
        <v>584717600</v>
      </c>
      <c r="K145" s="110">
        <f t="shared" ref="K145:K146" ca="1" si="29">K144</f>
        <v>657807300</v>
      </c>
      <c r="L145" s="110">
        <f t="shared" ref="L145:L146" ca="1" si="30">L144</f>
        <v>730897000</v>
      </c>
      <c r="M145" s="110">
        <f t="shared" ref="M145:M146" ca="1" si="31">M144</f>
        <v>803986700</v>
      </c>
      <c r="N145" s="110">
        <f t="shared" ref="N145:N146" ca="1" si="32">N144</f>
        <v>877076400</v>
      </c>
      <c r="O145" s="110">
        <f t="shared" ref="O145:O146" ca="1" si="33">O144</f>
        <v>950166100</v>
      </c>
      <c r="P145" s="110">
        <f t="shared" ref="P145:P146" ca="1" si="34">P144</f>
        <v>1023255800</v>
      </c>
      <c r="Q145" s="110">
        <f t="shared" ref="Q145:Q146" ca="1" si="35">Q144</f>
        <v>1096345500</v>
      </c>
      <c r="R145" s="110">
        <f t="shared" ref="R145:R146" ca="1" si="36">R144</f>
        <v>1169435200</v>
      </c>
      <c r="S145" s="110">
        <f t="shared" ref="S145:S146" ca="1" si="37">S144</f>
        <v>1242524900</v>
      </c>
      <c r="T145" s="110">
        <f t="shared" ref="T145:T146" ca="1" si="38">T144</f>
        <v>1315614600</v>
      </c>
      <c r="U145" s="110">
        <f t="shared" ref="U145:U146" ca="1" si="39">U144</f>
        <v>1388704300</v>
      </c>
      <c r="V145" s="110">
        <f t="shared" ref="V145:V146" ca="1" si="40">V144</f>
        <v>1461794000</v>
      </c>
      <c r="W145" s="110">
        <f t="shared" ref="W145:W146" ca="1" si="41">W144</f>
        <v>1534883700</v>
      </c>
      <c r="X145" s="110">
        <f t="shared" ref="X145:X146" ca="1" si="42">X144</f>
        <v>1607973400</v>
      </c>
      <c r="Y145" s="110">
        <f t="shared" ref="Y145:Y146" ca="1" si="43">Y144</f>
        <v>1681063100</v>
      </c>
      <c r="Z145" s="110">
        <f t="shared" ref="Z145:Z146" ca="1" si="44">Z144</f>
        <v>1754152800</v>
      </c>
      <c r="AA145" s="110">
        <f t="shared" ref="AA145:AA146" ca="1" si="45">AA144</f>
        <v>1827242500</v>
      </c>
      <c r="AB145" s="110">
        <f t="shared" ref="AB145:AB146" ca="1" si="46">AB144</f>
        <v>1900332200</v>
      </c>
      <c r="AC145" s="110">
        <f t="shared" ref="AC145:AC146" ca="1" si="47">AC144</f>
        <v>1973421900</v>
      </c>
      <c r="AD145" s="110">
        <f t="shared" ref="AD145:AD146" ca="1" si="48">AD144</f>
        <v>2046511600</v>
      </c>
      <c r="AE145" s="110">
        <f t="shared" ref="AE145:AE146" ca="1" si="49">AE144</f>
        <v>2119601300</v>
      </c>
      <c r="AF145" s="120">
        <f t="shared" ref="AF145:AF146" ca="1" si="50">AF144</f>
        <v>2192691000</v>
      </c>
      <c r="AG145" s="109">
        <f t="shared" ref="AG145:AG146" ca="1" si="51">AG144</f>
        <v>327450</v>
      </c>
      <c r="AH145" s="110">
        <f t="shared" ref="AH145:AH146" ca="1" si="52">AH144</f>
        <v>654900</v>
      </c>
      <c r="AI145" s="110">
        <f t="shared" ref="AI145:AI146" ca="1" si="53">AI144</f>
        <v>982350</v>
      </c>
      <c r="AJ145" s="110">
        <f t="shared" ref="AJ145:AJ146" ca="1" si="54">AJ144</f>
        <v>1309800</v>
      </c>
      <c r="AK145" s="110">
        <f t="shared" ref="AK145:AK146" ca="1" si="55">AK144</f>
        <v>1637250</v>
      </c>
      <c r="AL145" s="110">
        <f t="shared" ref="AL145:AL146" ca="1" si="56">AL144</f>
        <v>1964700</v>
      </c>
      <c r="AM145" s="110">
        <f t="shared" ref="AM145:AM146" ca="1" si="57">AM144</f>
        <v>2292150</v>
      </c>
      <c r="AN145" s="110">
        <f t="shared" ref="AN145:AN146" ca="1" si="58">AN144</f>
        <v>2619600</v>
      </c>
      <c r="AO145" s="110">
        <f t="shared" ref="AO145:AO146" ca="1" si="59">AO144</f>
        <v>2947050</v>
      </c>
      <c r="AP145" s="110">
        <f t="shared" ref="AP145:AP146" ca="1" si="60">AP144</f>
        <v>3274500</v>
      </c>
      <c r="AQ145" s="110">
        <f t="shared" ref="AQ145:AQ146" ca="1" si="61">AQ144</f>
        <v>3601950</v>
      </c>
      <c r="AR145" s="110">
        <f t="shared" ref="AR145:AR146" ca="1" si="62">AR144</f>
        <v>3929400</v>
      </c>
      <c r="AS145" s="110">
        <f t="shared" ref="AS145:AS146" ca="1" si="63">AS144</f>
        <v>4256850</v>
      </c>
      <c r="AT145" s="110">
        <f t="shared" ref="AT145:AT146" ca="1" si="64">AT144</f>
        <v>4584300</v>
      </c>
      <c r="AU145" s="110">
        <f t="shared" ref="AU145:AU146" ca="1" si="65">AU144</f>
        <v>4911750</v>
      </c>
      <c r="AV145" s="110">
        <f t="shared" ref="AV145:AV146" ca="1" si="66">AV144</f>
        <v>5239200</v>
      </c>
      <c r="AW145" s="110">
        <f t="shared" ref="AW145:AW146" ca="1" si="67">AW144</f>
        <v>5566650</v>
      </c>
      <c r="AX145" s="110">
        <f t="shared" ref="AX145:AX146" ca="1" si="68">AX144</f>
        <v>5894100</v>
      </c>
      <c r="AY145" s="110">
        <f t="shared" ref="AY145:AY146" ca="1" si="69">AY144</f>
        <v>6221550</v>
      </c>
      <c r="AZ145" s="110">
        <f t="shared" ref="AZ145:AZ146" ca="1" si="70">AZ144</f>
        <v>6549000</v>
      </c>
      <c r="BA145" s="110">
        <f t="shared" ref="BA145:BA146" ca="1" si="71">BA144</f>
        <v>6876450</v>
      </c>
      <c r="BB145" s="110">
        <f t="shared" ref="BB145:BB146" ca="1" si="72">BB144</f>
        <v>7203900</v>
      </c>
      <c r="BC145" s="110">
        <f t="shared" ref="BC145:BC146" ca="1" si="73">BC144</f>
        <v>7531350</v>
      </c>
      <c r="BD145" s="110">
        <f t="shared" ref="BD145:BD146" ca="1" si="74">BD144</f>
        <v>7858800</v>
      </c>
      <c r="BE145" s="110">
        <f t="shared" ref="BE145:BE146" ca="1" si="75">BE144</f>
        <v>8186250</v>
      </c>
      <c r="BF145" s="110">
        <f t="shared" ref="BF145:BF146" ca="1" si="76">BF144</f>
        <v>8513700</v>
      </c>
      <c r="BG145" s="110">
        <f t="shared" ref="BG145:BG146" ca="1" si="77">BG144</f>
        <v>8841150</v>
      </c>
      <c r="BH145" s="110">
        <f t="shared" ref="BH145:BH146" ca="1" si="78">BH144</f>
        <v>9168600</v>
      </c>
      <c r="BI145" s="110">
        <f t="shared" ref="BI145:BI146" ca="1" si="79">BI144</f>
        <v>9496050</v>
      </c>
      <c r="BJ145" s="120">
        <f t="shared" ref="BJ145:BJ146" ca="1" si="80">BJ144</f>
        <v>9823500</v>
      </c>
      <c r="BK145" s="109">
        <f t="shared" ref="BK145:BK146" ca="1" si="81">BK144</f>
        <v>62484.634478873239</v>
      </c>
      <c r="BL145" s="110">
        <f t="shared" ref="BL145:BL146" ca="1" si="82">BL144</f>
        <v>124341.31519718308</v>
      </c>
      <c r="BM145" s="110">
        <f t="shared" ref="BM145:BM146" ca="1" si="83">BM144</f>
        <v>185570.04215492957</v>
      </c>
      <c r="BN145" s="110">
        <f t="shared" ref="BN145:BN146" ca="1" si="84">BN144</f>
        <v>246170.81535211264</v>
      </c>
      <c r="BO145" s="110">
        <f t="shared" ref="BO145:BO146" ca="1" si="85">BO144</f>
        <v>306143.63478873239</v>
      </c>
      <c r="BP145" s="110">
        <f t="shared" ref="BP145:BP146" ca="1" si="86">BP144</f>
        <v>362097.55015774642</v>
      </c>
      <c r="BQ145" s="110">
        <f t="shared" ref="BQ145:BQ146" ca="1" si="87">BQ144</f>
        <v>416293.19499718305</v>
      </c>
      <c r="BR145" s="110">
        <f t="shared" ref="BR145:BR146" ca="1" si="88">BR144</f>
        <v>468730.56930704217</v>
      </c>
      <c r="BS145" s="110">
        <f t="shared" ref="BS145:BS146" ca="1" si="89">BS144</f>
        <v>519409.67308732378</v>
      </c>
      <c r="BT145" s="110">
        <f t="shared" ref="BT145:BT146" ca="1" si="90">BT144</f>
        <v>568330.50633802824</v>
      </c>
      <c r="BU145" s="110">
        <f t="shared" ref="BU145:BU146" ca="1" si="91">BU144</f>
        <v>611348.57423943665</v>
      </c>
      <c r="BV145" s="110">
        <f t="shared" ref="BV145:BV146" ca="1" si="92">BV144</f>
        <v>651854.8270985916</v>
      </c>
      <c r="BW145" s="110">
        <f t="shared" ref="BW145:BW146" ca="1" si="93">BW144</f>
        <v>689849.26491549285</v>
      </c>
      <c r="BX145" s="110">
        <f t="shared" ref="BX145:BX146" ca="1" si="94">BX144</f>
        <v>725331.88769014075</v>
      </c>
      <c r="BY145" s="110">
        <f t="shared" ref="BY145:BY146" ca="1" si="95">BY144</f>
        <v>758302.69542253506</v>
      </c>
      <c r="BZ145" s="110">
        <f t="shared" ref="BZ145:BZ146" ca="1" si="96">BZ144</f>
        <v>788761.68811267591</v>
      </c>
      <c r="CA145" s="110">
        <f t="shared" ref="CA145:CA146" ca="1" si="97">CA144</f>
        <v>816708.86576056317</v>
      </c>
      <c r="CB145" s="110">
        <f t="shared" ref="CB145:CB146" ca="1" si="98">CB144</f>
        <v>842144.22836619685</v>
      </c>
      <c r="CC145" s="110">
        <f t="shared" ref="CC145:CC146" ca="1" si="99">CC144</f>
        <v>865067.77592957707</v>
      </c>
      <c r="CD145" s="110">
        <f t="shared" ref="CD145:CD146" ca="1" si="100">CD144</f>
        <v>885479.50845070381</v>
      </c>
      <c r="CE145" s="110">
        <f t="shared" ref="CE145:CE146" ca="1" si="101">CE144</f>
        <v>903379.42592957709</v>
      </c>
      <c r="CF145" s="110">
        <f t="shared" ref="CF145:CF146" ca="1" si="102">CF144</f>
        <v>918767.52836619678</v>
      </c>
      <c r="CG145" s="110">
        <f t="shared" ref="CG145:CG146" ca="1" si="103">CG144</f>
        <v>931643.81576056289</v>
      </c>
      <c r="CH145" s="110">
        <f t="shared" ref="CH145:CH146" ca="1" si="104">CH144</f>
        <v>942008.28811267542</v>
      </c>
      <c r="CI145" s="110">
        <f t="shared" ref="CI145:CI146" ca="1" si="105">CI144</f>
        <v>949860.9454225346</v>
      </c>
      <c r="CJ145" s="110">
        <f t="shared" ref="CJ145:CJ146" ca="1" si="106">CJ144</f>
        <v>955201.78769014019</v>
      </c>
      <c r="CK145" s="110">
        <f t="shared" ref="CK145:CK146" ca="1" si="107">CK144</f>
        <v>958030.81491549232</v>
      </c>
      <c r="CL145" s="110">
        <f t="shared" ref="CL145:CL146" ca="1" si="108">CL144</f>
        <v>958348.02709859086</v>
      </c>
      <c r="CM145" s="110">
        <f t="shared" ref="CM145:CM146" ca="1" si="109">CM144</f>
        <v>956153.42423943593</v>
      </c>
      <c r="CN145" s="120">
        <f t="shared" ref="CN145:CN146" ca="1" si="110">CN144</f>
        <v>951447.00633802812</v>
      </c>
    </row>
    <row r="146" spans="2:92">
      <c r="B146" s="96" t="s">
        <v>48</v>
      </c>
      <c r="C146" s="109">
        <f ca="1">C145</f>
        <v>73089700</v>
      </c>
      <c r="D146" s="110">
        <f t="shared" ca="1" si="22"/>
        <v>146179400</v>
      </c>
      <c r="E146" s="110">
        <f t="shared" ca="1" si="23"/>
        <v>219269100</v>
      </c>
      <c r="F146" s="110">
        <f t="shared" ca="1" si="24"/>
        <v>292358800</v>
      </c>
      <c r="G146" s="110">
        <f t="shared" ca="1" si="25"/>
        <v>365448500</v>
      </c>
      <c r="H146" s="110">
        <f t="shared" ca="1" si="26"/>
        <v>438538200</v>
      </c>
      <c r="I146" s="110">
        <f t="shared" ca="1" si="27"/>
        <v>511627900</v>
      </c>
      <c r="J146" s="110">
        <f t="shared" ca="1" si="28"/>
        <v>584717600</v>
      </c>
      <c r="K146" s="110">
        <f t="shared" ca="1" si="29"/>
        <v>657807300</v>
      </c>
      <c r="L146" s="110">
        <f t="shared" ca="1" si="30"/>
        <v>730897000</v>
      </c>
      <c r="M146" s="110">
        <f t="shared" ca="1" si="31"/>
        <v>803986700</v>
      </c>
      <c r="N146" s="110">
        <f t="shared" ca="1" si="32"/>
        <v>877076400</v>
      </c>
      <c r="O146" s="110">
        <f t="shared" ca="1" si="33"/>
        <v>950166100</v>
      </c>
      <c r="P146" s="110">
        <f t="shared" ca="1" si="34"/>
        <v>1023255800</v>
      </c>
      <c r="Q146" s="110">
        <f t="shared" ca="1" si="35"/>
        <v>1096345500</v>
      </c>
      <c r="R146" s="110">
        <f t="shared" ca="1" si="36"/>
        <v>1169435200</v>
      </c>
      <c r="S146" s="110">
        <f t="shared" ca="1" si="37"/>
        <v>1242524900</v>
      </c>
      <c r="T146" s="110">
        <f t="shared" ca="1" si="38"/>
        <v>1315614600</v>
      </c>
      <c r="U146" s="110">
        <f t="shared" ca="1" si="39"/>
        <v>1388704300</v>
      </c>
      <c r="V146" s="110">
        <f t="shared" ca="1" si="40"/>
        <v>1461794000</v>
      </c>
      <c r="W146" s="110">
        <f t="shared" ca="1" si="41"/>
        <v>1534883700</v>
      </c>
      <c r="X146" s="110">
        <f t="shared" ca="1" si="42"/>
        <v>1607973400</v>
      </c>
      <c r="Y146" s="110">
        <f t="shared" ca="1" si="43"/>
        <v>1681063100</v>
      </c>
      <c r="Z146" s="110">
        <f t="shared" ca="1" si="44"/>
        <v>1754152800</v>
      </c>
      <c r="AA146" s="110">
        <f t="shared" ca="1" si="45"/>
        <v>1827242500</v>
      </c>
      <c r="AB146" s="110">
        <f t="shared" ca="1" si="46"/>
        <v>1900332200</v>
      </c>
      <c r="AC146" s="110">
        <f t="shared" ca="1" si="47"/>
        <v>1973421900</v>
      </c>
      <c r="AD146" s="110">
        <f t="shared" ca="1" si="48"/>
        <v>2046511600</v>
      </c>
      <c r="AE146" s="110">
        <f t="shared" ca="1" si="49"/>
        <v>2119601300</v>
      </c>
      <c r="AF146" s="120">
        <f t="shared" ca="1" si="50"/>
        <v>2192691000</v>
      </c>
      <c r="AG146" s="109">
        <f t="shared" ca="1" si="51"/>
        <v>327450</v>
      </c>
      <c r="AH146" s="110">
        <f t="shared" ca="1" si="52"/>
        <v>654900</v>
      </c>
      <c r="AI146" s="110">
        <f t="shared" ca="1" si="53"/>
        <v>982350</v>
      </c>
      <c r="AJ146" s="110">
        <f t="shared" ca="1" si="54"/>
        <v>1309800</v>
      </c>
      <c r="AK146" s="110">
        <f t="shared" ca="1" si="55"/>
        <v>1637250</v>
      </c>
      <c r="AL146" s="110">
        <f t="shared" ca="1" si="56"/>
        <v>1964700</v>
      </c>
      <c r="AM146" s="110">
        <f t="shared" ca="1" si="57"/>
        <v>2292150</v>
      </c>
      <c r="AN146" s="110">
        <f t="shared" ca="1" si="58"/>
        <v>2619600</v>
      </c>
      <c r="AO146" s="110">
        <f t="shared" ca="1" si="59"/>
        <v>2947050</v>
      </c>
      <c r="AP146" s="110">
        <f t="shared" ca="1" si="60"/>
        <v>3274500</v>
      </c>
      <c r="AQ146" s="110">
        <f t="shared" ca="1" si="61"/>
        <v>3601950</v>
      </c>
      <c r="AR146" s="110">
        <f t="shared" ca="1" si="62"/>
        <v>3929400</v>
      </c>
      <c r="AS146" s="110">
        <f t="shared" ca="1" si="63"/>
        <v>4256850</v>
      </c>
      <c r="AT146" s="110">
        <f t="shared" ca="1" si="64"/>
        <v>4584300</v>
      </c>
      <c r="AU146" s="110">
        <f t="shared" ca="1" si="65"/>
        <v>4911750</v>
      </c>
      <c r="AV146" s="110">
        <f t="shared" ca="1" si="66"/>
        <v>5239200</v>
      </c>
      <c r="AW146" s="110">
        <f t="shared" ca="1" si="67"/>
        <v>5566650</v>
      </c>
      <c r="AX146" s="110">
        <f t="shared" ca="1" si="68"/>
        <v>5894100</v>
      </c>
      <c r="AY146" s="110">
        <f t="shared" ca="1" si="69"/>
        <v>6221550</v>
      </c>
      <c r="AZ146" s="110">
        <f t="shared" ca="1" si="70"/>
        <v>6549000</v>
      </c>
      <c r="BA146" s="110">
        <f t="shared" ca="1" si="71"/>
        <v>6876450</v>
      </c>
      <c r="BB146" s="110">
        <f t="shared" ca="1" si="72"/>
        <v>7203900</v>
      </c>
      <c r="BC146" s="110">
        <f t="shared" ca="1" si="73"/>
        <v>7531350</v>
      </c>
      <c r="BD146" s="110">
        <f t="shared" ca="1" si="74"/>
        <v>7858800</v>
      </c>
      <c r="BE146" s="110">
        <f t="shared" ca="1" si="75"/>
        <v>8186250</v>
      </c>
      <c r="BF146" s="110">
        <f t="shared" ca="1" si="76"/>
        <v>8513700</v>
      </c>
      <c r="BG146" s="110">
        <f t="shared" ca="1" si="77"/>
        <v>8841150</v>
      </c>
      <c r="BH146" s="110">
        <f t="shared" ca="1" si="78"/>
        <v>9168600</v>
      </c>
      <c r="BI146" s="110">
        <f t="shared" ca="1" si="79"/>
        <v>9496050</v>
      </c>
      <c r="BJ146" s="120">
        <f t="shared" ca="1" si="80"/>
        <v>9823500</v>
      </c>
      <c r="BK146" s="109">
        <f t="shared" ca="1" si="81"/>
        <v>62484.634478873239</v>
      </c>
      <c r="BL146" s="110">
        <f t="shared" ca="1" si="82"/>
        <v>124341.31519718308</v>
      </c>
      <c r="BM146" s="110">
        <f t="shared" ca="1" si="83"/>
        <v>185570.04215492957</v>
      </c>
      <c r="BN146" s="110">
        <f t="shared" ca="1" si="84"/>
        <v>246170.81535211264</v>
      </c>
      <c r="BO146" s="110">
        <f t="shared" ca="1" si="85"/>
        <v>306143.63478873239</v>
      </c>
      <c r="BP146" s="110">
        <f t="shared" ca="1" si="86"/>
        <v>362097.55015774642</v>
      </c>
      <c r="BQ146" s="110">
        <f t="shared" ca="1" si="87"/>
        <v>416293.19499718305</v>
      </c>
      <c r="BR146" s="110">
        <f t="shared" ca="1" si="88"/>
        <v>468730.56930704217</v>
      </c>
      <c r="BS146" s="110">
        <f t="shared" ca="1" si="89"/>
        <v>519409.67308732378</v>
      </c>
      <c r="BT146" s="110">
        <f t="shared" ca="1" si="90"/>
        <v>568330.50633802824</v>
      </c>
      <c r="BU146" s="110">
        <f t="shared" ca="1" si="91"/>
        <v>611348.57423943665</v>
      </c>
      <c r="BV146" s="110">
        <f t="shared" ca="1" si="92"/>
        <v>651854.8270985916</v>
      </c>
      <c r="BW146" s="110">
        <f t="shared" ca="1" si="93"/>
        <v>689849.26491549285</v>
      </c>
      <c r="BX146" s="110">
        <f t="shared" ca="1" si="94"/>
        <v>725331.88769014075</v>
      </c>
      <c r="BY146" s="110">
        <f t="shared" ca="1" si="95"/>
        <v>758302.69542253506</v>
      </c>
      <c r="BZ146" s="110">
        <f t="shared" ca="1" si="96"/>
        <v>788761.68811267591</v>
      </c>
      <c r="CA146" s="110">
        <f t="shared" ca="1" si="97"/>
        <v>816708.86576056317</v>
      </c>
      <c r="CB146" s="110">
        <f t="shared" ca="1" si="98"/>
        <v>842144.22836619685</v>
      </c>
      <c r="CC146" s="110">
        <f t="shared" ca="1" si="99"/>
        <v>865067.77592957707</v>
      </c>
      <c r="CD146" s="110">
        <f t="shared" ca="1" si="100"/>
        <v>885479.50845070381</v>
      </c>
      <c r="CE146" s="110">
        <f t="shared" ca="1" si="101"/>
        <v>903379.42592957709</v>
      </c>
      <c r="CF146" s="110">
        <f t="shared" ca="1" si="102"/>
        <v>918767.52836619678</v>
      </c>
      <c r="CG146" s="110">
        <f t="shared" ca="1" si="103"/>
        <v>931643.81576056289</v>
      </c>
      <c r="CH146" s="110">
        <f t="shared" ca="1" si="104"/>
        <v>942008.28811267542</v>
      </c>
      <c r="CI146" s="110">
        <f t="shared" ca="1" si="105"/>
        <v>949860.9454225346</v>
      </c>
      <c r="CJ146" s="110">
        <f t="shared" ca="1" si="106"/>
        <v>955201.78769014019</v>
      </c>
      <c r="CK146" s="110">
        <f t="shared" ca="1" si="107"/>
        <v>958030.81491549232</v>
      </c>
      <c r="CL146" s="110">
        <f t="shared" ca="1" si="108"/>
        <v>958348.02709859086</v>
      </c>
      <c r="CM146" s="110">
        <f t="shared" ca="1" si="109"/>
        <v>956153.42423943593</v>
      </c>
      <c r="CN146" s="120">
        <f t="shared" ca="1" si="110"/>
        <v>951447.00633802812</v>
      </c>
    </row>
    <row r="147" spans="2:92">
      <c r="B147" s="96" t="s">
        <v>49</v>
      </c>
      <c r="C147" s="109">
        <f ca="1">C146*Inputs!$B$71</f>
        <v>29235880</v>
      </c>
      <c r="D147" s="110">
        <f ca="1">D146*Inputs!$B$71</f>
        <v>58471760</v>
      </c>
      <c r="E147" s="110">
        <f ca="1">E146*Inputs!$B$71</f>
        <v>87707640</v>
      </c>
      <c r="F147" s="110">
        <f ca="1">F146*Inputs!$B$71</f>
        <v>116943520</v>
      </c>
      <c r="G147" s="110">
        <f ca="1">G146*Inputs!$B$71</f>
        <v>146179400</v>
      </c>
      <c r="H147" s="110">
        <f ca="1">H146*Inputs!$B$71</f>
        <v>175415280</v>
      </c>
      <c r="I147" s="110">
        <f ca="1">I146*Inputs!$B$71</f>
        <v>204651160</v>
      </c>
      <c r="J147" s="110">
        <f ca="1">J146*Inputs!$B$71</f>
        <v>233887040</v>
      </c>
      <c r="K147" s="110">
        <f ca="1">K146*Inputs!$B$71</f>
        <v>263122920</v>
      </c>
      <c r="L147" s="110">
        <f ca="1">L146*Inputs!$B$71</f>
        <v>292358800</v>
      </c>
      <c r="M147" s="110">
        <f ca="1">M146*Inputs!$B$71</f>
        <v>321594680</v>
      </c>
      <c r="N147" s="110">
        <f ca="1">N146*Inputs!$B$71</f>
        <v>350830560</v>
      </c>
      <c r="O147" s="110">
        <f ca="1">O146*Inputs!$B$71</f>
        <v>380066440</v>
      </c>
      <c r="P147" s="110">
        <f ca="1">P146*Inputs!$B$71</f>
        <v>409302320</v>
      </c>
      <c r="Q147" s="110">
        <f ca="1">Q146*Inputs!$B$71</f>
        <v>438538200</v>
      </c>
      <c r="R147" s="110">
        <f ca="1">R146*Inputs!$B$71</f>
        <v>467774080</v>
      </c>
      <c r="S147" s="110">
        <f ca="1">S146*Inputs!$B$71</f>
        <v>497009960</v>
      </c>
      <c r="T147" s="110">
        <f ca="1">T146*Inputs!$B$71</f>
        <v>526245840</v>
      </c>
      <c r="U147" s="110">
        <f ca="1">U146*Inputs!$B$71</f>
        <v>555481720</v>
      </c>
      <c r="V147" s="110">
        <f ca="1">V146*Inputs!$B$71</f>
        <v>584717600</v>
      </c>
      <c r="W147" s="110">
        <f ca="1">W146*Inputs!$B$71</f>
        <v>613953480</v>
      </c>
      <c r="X147" s="110">
        <f ca="1">X146*Inputs!$B$71</f>
        <v>643189360</v>
      </c>
      <c r="Y147" s="110">
        <f ca="1">Y146*Inputs!$B$71</f>
        <v>672425240</v>
      </c>
      <c r="Z147" s="110">
        <f ca="1">Z146*Inputs!$B$71</f>
        <v>701661120</v>
      </c>
      <c r="AA147" s="110">
        <f ca="1">AA146*Inputs!$B$71</f>
        <v>730897000</v>
      </c>
      <c r="AB147" s="110">
        <f ca="1">AB146*Inputs!$B$71</f>
        <v>760132880</v>
      </c>
      <c r="AC147" s="110">
        <f ca="1">AC146*Inputs!$B$71</f>
        <v>789368760</v>
      </c>
      <c r="AD147" s="110">
        <f ca="1">AD146*Inputs!$B$71</f>
        <v>818604640</v>
      </c>
      <c r="AE147" s="110">
        <f ca="1">AE146*Inputs!$B$71</f>
        <v>847840520</v>
      </c>
      <c r="AF147" s="120">
        <f ca="1">AF146*Inputs!$B$71</f>
        <v>877076400</v>
      </c>
      <c r="AG147" s="109">
        <f ca="1">AG146*Inputs!$B$71</f>
        <v>130980</v>
      </c>
      <c r="AH147" s="110">
        <f ca="1">AH146*Inputs!$B$71</f>
        <v>261960</v>
      </c>
      <c r="AI147" s="110">
        <f ca="1">AI146*Inputs!$B$71</f>
        <v>392940</v>
      </c>
      <c r="AJ147" s="110">
        <f ca="1">AJ146*Inputs!$B$71</f>
        <v>523920</v>
      </c>
      <c r="AK147" s="110">
        <f ca="1">AK146*Inputs!$B$71</f>
        <v>654900</v>
      </c>
      <c r="AL147" s="110">
        <f ca="1">AL146*Inputs!$B$71</f>
        <v>785880</v>
      </c>
      <c r="AM147" s="110">
        <f ca="1">AM146*Inputs!$B$71</f>
        <v>916860</v>
      </c>
      <c r="AN147" s="110">
        <f ca="1">AN146*Inputs!$B$71</f>
        <v>1047840</v>
      </c>
      <c r="AO147" s="110">
        <f ca="1">AO146*Inputs!$B$71</f>
        <v>1178820</v>
      </c>
      <c r="AP147" s="110">
        <f ca="1">AP146*Inputs!$B$71</f>
        <v>1309800</v>
      </c>
      <c r="AQ147" s="110">
        <f ca="1">AQ146*Inputs!$B$71</f>
        <v>1440780</v>
      </c>
      <c r="AR147" s="110">
        <f ca="1">AR146*Inputs!$B$71</f>
        <v>1571760</v>
      </c>
      <c r="AS147" s="110">
        <f ca="1">AS146*Inputs!$B$71</f>
        <v>1702740</v>
      </c>
      <c r="AT147" s="110">
        <f ca="1">AT146*Inputs!$B$71</f>
        <v>1833720</v>
      </c>
      <c r="AU147" s="110">
        <f ca="1">AU146*Inputs!$B$71</f>
        <v>1964700</v>
      </c>
      <c r="AV147" s="110">
        <f ca="1">AV146*Inputs!$B$71</f>
        <v>2095680</v>
      </c>
      <c r="AW147" s="110">
        <f ca="1">AW146*Inputs!$B$71</f>
        <v>2226660</v>
      </c>
      <c r="AX147" s="110">
        <f ca="1">AX146*Inputs!$B$71</f>
        <v>2357640</v>
      </c>
      <c r="AY147" s="110">
        <f ca="1">AY146*Inputs!$B$71</f>
        <v>2488620</v>
      </c>
      <c r="AZ147" s="110">
        <f ca="1">AZ146*Inputs!$B$71</f>
        <v>2619600</v>
      </c>
      <c r="BA147" s="110">
        <f ca="1">BA146*Inputs!$B$71</f>
        <v>2750580</v>
      </c>
      <c r="BB147" s="110">
        <f ca="1">BB146*Inputs!$B$71</f>
        <v>2881560</v>
      </c>
      <c r="BC147" s="110">
        <f ca="1">BC146*Inputs!$B$71</f>
        <v>3012540</v>
      </c>
      <c r="BD147" s="110">
        <f ca="1">BD146*Inputs!$B$71</f>
        <v>3143520</v>
      </c>
      <c r="BE147" s="110">
        <f ca="1">BE146*Inputs!$B$71</f>
        <v>3274500</v>
      </c>
      <c r="BF147" s="110">
        <f ca="1">BF146*Inputs!$B$71</f>
        <v>3405480</v>
      </c>
      <c r="BG147" s="110">
        <f ca="1">BG146*Inputs!$B$71</f>
        <v>3536460</v>
      </c>
      <c r="BH147" s="110">
        <f ca="1">BH146*Inputs!$B$71</f>
        <v>3667440</v>
      </c>
      <c r="BI147" s="110">
        <f ca="1">BI146*Inputs!$B$71</f>
        <v>3798420</v>
      </c>
      <c r="BJ147" s="120">
        <f ca="1">BJ146*Inputs!$B$71</f>
        <v>3929400</v>
      </c>
      <c r="BK147" s="109">
        <f ca="1">BK146*Inputs!$B$71</f>
        <v>24993.853791549296</v>
      </c>
      <c r="BL147" s="110">
        <f ca="1">BL146*Inputs!$B$71</f>
        <v>49736.526078873234</v>
      </c>
      <c r="BM147" s="110">
        <f ca="1">BM146*Inputs!$B$71</f>
        <v>74228.016861971832</v>
      </c>
      <c r="BN147" s="110">
        <f ca="1">BN146*Inputs!$B$71</f>
        <v>98468.326140845063</v>
      </c>
      <c r="BO147" s="110">
        <f ca="1">BO146*Inputs!$B$71</f>
        <v>122457.45391549297</v>
      </c>
      <c r="BP147" s="110">
        <f ca="1">BP146*Inputs!$B$71</f>
        <v>144839.02006309858</v>
      </c>
      <c r="BQ147" s="110">
        <f ca="1">BQ146*Inputs!$B$71</f>
        <v>166517.27799887324</v>
      </c>
      <c r="BR147" s="110">
        <f ca="1">BR146*Inputs!$B$71</f>
        <v>187492.22772281687</v>
      </c>
      <c r="BS147" s="110">
        <f ca="1">BS146*Inputs!$B$71</f>
        <v>207763.86923492953</v>
      </c>
      <c r="BT147" s="110">
        <f ca="1">BT146*Inputs!$B$71</f>
        <v>227332.20253521131</v>
      </c>
      <c r="BU147" s="110">
        <f ca="1">BU146*Inputs!$B$71</f>
        <v>244539.42969577468</v>
      </c>
      <c r="BV147" s="110">
        <f ca="1">BV146*Inputs!$B$71</f>
        <v>260741.93083943665</v>
      </c>
      <c r="BW147" s="110">
        <f ca="1">BW146*Inputs!$B$71</f>
        <v>275939.70596619713</v>
      </c>
      <c r="BX147" s="110">
        <f ca="1">BX146*Inputs!$B$71</f>
        <v>290132.75507605629</v>
      </c>
      <c r="BY147" s="110">
        <f ca="1">BY146*Inputs!$B$71</f>
        <v>303321.07816901401</v>
      </c>
      <c r="BZ147" s="110">
        <f ca="1">BZ146*Inputs!$B$71</f>
        <v>315504.67524507036</v>
      </c>
      <c r="CA147" s="110">
        <f ca="1">CA146*Inputs!$B$71</f>
        <v>326683.54630422528</v>
      </c>
      <c r="CB147" s="110">
        <f ca="1">CB146*Inputs!$B$71</f>
        <v>336857.69134647876</v>
      </c>
      <c r="CC147" s="110">
        <f ca="1">CC146*Inputs!$B$71</f>
        <v>346027.11037183087</v>
      </c>
      <c r="CD147" s="110">
        <f ca="1">CD146*Inputs!$B$71</f>
        <v>354191.80338028155</v>
      </c>
      <c r="CE147" s="110">
        <f ca="1">CE146*Inputs!$B$71</f>
        <v>361351.77037183085</v>
      </c>
      <c r="CF147" s="110">
        <f ca="1">CF146*Inputs!$B$71</f>
        <v>367507.01134647871</v>
      </c>
      <c r="CG147" s="110">
        <f ca="1">CG146*Inputs!$B$71</f>
        <v>372657.5263042252</v>
      </c>
      <c r="CH147" s="110">
        <f ca="1">CH146*Inputs!$B$71</f>
        <v>376803.3152450702</v>
      </c>
      <c r="CI147" s="110">
        <f ca="1">CI146*Inputs!$B$71</f>
        <v>379944.37816901389</v>
      </c>
      <c r="CJ147" s="110">
        <f ca="1">CJ146*Inputs!$B$71</f>
        <v>382080.71507605608</v>
      </c>
      <c r="CK147" s="110">
        <f ca="1">CK146*Inputs!$B$71</f>
        <v>383212.32596619695</v>
      </c>
      <c r="CL147" s="110">
        <f ca="1">CL146*Inputs!$B$71</f>
        <v>383339.21083943639</v>
      </c>
      <c r="CM147" s="110">
        <f ca="1">CM146*Inputs!$B$71</f>
        <v>382461.3696957744</v>
      </c>
      <c r="CN147" s="120">
        <f ca="1">CN146*Inputs!$B$71</f>
        <v>380578.80253521126</v>
      </c>
    </row>
    <row r="148" spans="2:92">
      <c r="C148" s="109"/>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20"/>
      <c r="AG148" s="109"/>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20"/>
      <c r="BK148" s="109"/>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20"/>
    </row>
    <row r="149" spans="2:92">
      <c r="B149" s="123" t="s">
        <v>77</v>
      </c>
      <c r="C149" s="109"/>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20"/>
      <c r="AG149" s="109"/>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20"/>
      <c r="BK149" s="109"/>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20"/>
    </row>
    <row r="150" spans="2:92">
      <c r="B150" s="96" t="s">
        <v>46</v>
      </c>
      <c r="C150" s="109">
        <v>0</v>
      </c>
      <c r="D150" s="110">
        <v>0</v>
      </c>
      <c r="E150" s="110">
        <v>0</v>
      </c>
      <c r="F150" s="110">
        <v>0</v>
      </c>
      <c r="G150" s="110">
        <f>'Federal Appliances'!AG59</f>
        <v>94847213.651845247</v>
      </c>
      <c r="H150" s="110">
        <f>'Federal Appliances'!AH59</f>
        <v>416256698.66294527</v>
      </c>
      <c r="I150" s="110">
        <f>'Federal Appliances'!AI59</f>
        <v>747043431.82935667</v>
      </c>
      <c r="J150" s="110">
        <f>'Federal Appliances'!AJ59</f>
        <v>1390696738.0570219</v>
      </c>
      <c r="K150" s="110">
        <f>'Federal Appliances'!AK59</f>
        <v>2099817473.5970941</v>
      </c>
      <c r="L150" s="110">
        <f>'Federal Appliances'!AL59</f>
        <v>2693031880.4482303</v>
      </c>
      <c r="M150" s="110">
        <f>'Federal Appliances'!AM59</f>
        <v>3341195703.854444</v>
      </c>
      <c r="N150" s="110">
        <f>'Federal Appliances'!AN59</f>
        <v>3822859527.2606573</v>
      </c>
      <c r="O150" s="110">
        <f>'Federal Appliances'!AO59</f>
        <v>4398210850.6668711</v>
      </c>
      <c r="P150" s="110">
        <f>'Federal Appliances'!AP59</f>
        <v>4973562174.0730867</v>
      </c>
      <c r="Q150" s="110">
        <f>'Federal Appliances'!AQ59</f>
        <v>5413000000</v>
      </c>
      <c r="R150" s="110">
        <f>'Federal Appliances'!AR59</f>
        <v>5943104554.3785124</v>
      </c>
      <c r="S150" s="110">
        <f>'Federal Appliances'!AS59</f>
        <v>6403651569.645257</v>
      </c>
      <c r="T150" s="110">
        <f>'Federal Appliances'!AT59</f>
        <v>6857745560.4589787</v>
      </c>
      <c r="U150" s="110">
        <f>'Federal Appliances'!AU59</f>
        <v>7307009362.5934553</v>
      </c>
      <c r="V150" s="110">
        <f>'Federal Appliances'!AV59</f>
        <v>7749818233.1062727</v>
      </c>
      <c r="W150" s="110">
        <f>'Federal Appliances'!AW59</f>
        <v>8102800348.6317425</v>
      </c>
      <c r="X150" s="110">
        <f>'Federal Appliances'!AX59</f>
        <v>8314917139.6030426</v>
      </c>
      <c r="Y150" s="110">
        <f>'Federal Appliances'!AY59</f>
        <v>8497088172.4239197</v>
      </c>
      <c r="Z150" s="110">
        <f>'Federal Appliances'!AZ59</f>
        <v>8649321423.035965</v>
      </c>
      <c r="AA150" s="110">
        <f>'Federal Appliances'!BA59</f>
        <v>8792928433.9444141</v>
      </c>
      <c r="AB150" s="110">
        <f>'Federal Appliances'!BB59</f>
        <v>8934324918.537075</v>
      </c>
      <c r="AC150" s="110">
        <f>'Federal Appliances'!BC59</f>
        <v>9075721403.1297359</v>
      </c>
      <c r="AD150" s="110">
        <f>'Federal Appliances'!BD59</f>
        <v>9217117887.7223969</v>
      </c>
      <c r="AE150" s="110">
        <f>'Federal Appliances'!BE59</f>
        <v>9348947018.2123795</v>
      </c>
      <c r="AF150" s="120">
        <f>'Federal Appliances'!BF59</f>
        <v>9718300000</v>
      </c>
      <c r="AG150" s="109">
        <v>0</v>
      </c>
      <c r="AH150" s="110">
        <v>0</v>
      </c>
      <c r="AI150" s="110">
        <v>0</v>
      </c>
      <c r="AJ150" s="110">
        <v>0</v>
      </c>
      <c r="AK150" s="110">
        <f>'Federal Appliances'!BG59</f>
        <v>83679.389312977102</v>
      </c>
      <c r="AL150" s="110">
        <f>'Federal Appliances'!BH59</f>
        <v>420050.44042912562</v>
      </c>
      <c r="AM150" s="110">
        <f>'Federal Appliances'!BI59</f>
        <v>1056142.4217778323</v>
      </c>
      <c r="AN150" s="110">
        <f>'Federal Appliances'!BJ59</f>
        <v>2036648.8201560506</v>
      </c>
      <c r="AO150" s="110">
        <f>'Federal Appliances'!BK59</f>
        <v>3168223.5284386612</v>
      </c>
      <c r="AP150" s="110">
        <f>'Federal Appliances'!BL59</f>
        <v>4299798.2367212716</v>
      </c>
      <c r="AQ150" s="110">
        <f>'Federal Appliances'!BM59</f>
        <v>5431372.945003883</v>
      </c>
      <c r="AR150" s="110">
        <f>'Federal Appliances'!BN59</f>
        <v>6562947.6532864943</v>
      </c>
      <c r="AS150" s="110">
        <f>'Federal Appliances'!BO59</f>
        <v>7694522.3615691038</v>
      </c>
      <c r="AT150" s="110">
        <f>'Federal Appliances'!BP59</f>
        <v>8826097.0698517151</v>
      </c>
      <c r="AU150" s="110">
        <f>'Federal Appliances'!BQ59</f>
        <v>9379200</v>
      </c>
      <c r="AV150" s="110">
        <f>'Federal Appliances'!BR59</f>
        <v>10248253.953565631</v>
      </c>
      <c r="AW150" s="110">
        <f>'Federal Appliances'!BS59</f>
        <v>11199860.437549174</v>
      </c>
      <c r="AX150" s="110">
        <f>'Federal Appliances'!BT59</f>
        <v>12108224.186498038</v>
      </c>
      <c r="AY150" s="110">
        <f>'Federal Appliances'!BU59</f>
        <v>12958163.304834081</v>
      </c>
      <c r="AZ150" s="110">
        <f>'Federal Appliances'!BV59</f>
        <v>13785576.925355649</v>
      </c>
      <c r="BA150" s="110">
        <f>'Federal Appliances'!BW59</f>
        <v>14535539.214406613</v>
      </c>
      <c r="BB150" s="110">
        <f>'Federal Appliances'!BX59</f>
        <v>14989615.875927214</v>
      </c>
      <c r="BC150" s="110">
        <f>'Federal Appliances'!BY59</f>
        <v>15428459.204114476</v>
      </c>
      <c r="BD150" s="110">
        <f>'Federal Appliances'!BZ59</f>
        <v>15865569.19896841</v>
      </c>
      <c r="BE150" s="110">
        <f>'Federal Appliances'!CA59</f>
        <v>16302679.193822341</v>
      </c>
      <c r="BF150" s="110">
        <f>'Federal Appliances'!CB59</f>
        <v>16739789.188676273</v>
      </c>
      <c r="BG150" s="110">
        <f>'Federal Appliances'!CC59</f>
        <v>17176899.183530208</v>
      </c>
      <c r="BH150" s="110">
        <f>'Federal Appliances'!CD59</f>
        <v>17613637.085360877</v>
      </c>
      <c r="BI150" s="110">
        <f>'Federal Appliances'!CE59</f>
        <v>17751026.149982255</v>
      </c>
      <c r="BJ150" s="110">
        <f>'Federal Appliances'!CF59</f>
        <v>18437900</v>
      </c>
      <c r="BK150" s="109">
        <v>0</v>
      </c>
      <c r="BL150" s="110">
        <v>0</v>
      </c>
      <c r="BM150" s="110">
        <v>0</v>
      </c>
      <c r="BN150" s="110">
        <v>0</v>
      </c>
      <c r="BO150" s="110">
        <f>'Federal Appliances'!AG59</f>
        <v>94847213.651845247</v>
      </c>
      <c r="BP150" s="110">
        <f>'Federal Appliances'!AH59</f>
        <v>416256698.66294527</v>
      </c>
      <c r="BQ150" s="110">
        <f>'Federal Appliances'!AI59</f>
        <v>747043431.82935667</v>
      </c>
      <c r="BR150" s="110">
        <f>'Federal Appliances'!AJ59</f>
        <v>1390696738.0570219</v>
      </c>
      <c r="BS150" s="110">
        <f>'Federal Appliances'!AK59</f>
        <v>2099817473.5970941</v>
      </c>
      <c r="BT150" s="110">
        <f>'Federal Appliances'!AL59</f>
        <v>2693031880.4482303</v>
      </c>
      <c r="BU150" s="110">
        <f>'Federal Appliances'!AM59</f>
        <v>3341195703.854444</v>
      </c>
      <c r="BV150" s="110">
        <f>'Federal Appliances'!AN59</f>
        <v>3822859527.2606573</v>
      </c>
      <c r="BW150" s="110">
        <f>'Federal Appliances'!AO59</f>
        <v>4398210850.6668711</v>
      </c>
      <c r="BX150" s="110">
        <f>'Federal Appliances'!AP59</f>
        <v>4973562174.0730867</v>
      </c>
      <c r="BY150" s="110">
        <f>'Federal Appliances'!AQ59</f>
        <v>5413000000</v>
      </c>
      <c r="BZ150" s="110">
        <f>'Federal Appliances'!AR59</f>
        <v>5943104554.3785124</v>
      </c>
      <c r="CA150" s="110">
        <f>'Federal Appliances'!AS59</f>
        <v>6403651569.645257</v>
      </c>
      <c r="CB150" s="110">
        <f>'Federal Appliances'!AT59</f>
        <v>6857745560.4589787</v>
      </c>
      <c r="CC150" s="110">
        <f>'Federal Appliances'!AU59</f>
        <v>7307009362.5934553</v>
      </c>
      <c r="CD150" s="110">
        <f>'Federal Appliances'!AV59</f>
        <v>7749818233.1062727</v>
      </c>
      <c r="CE150" s="110">
        <f>'Federal Appliances'!AW59</f>
        <v>8102800348.6317425</v>
      </c>
      <c r="CF150" s="110">
        <f>'Federal Appliances'!AX59</f>
        <v>8314917139.6030426</v>
      </c>
      <c r="CG150" s="110">
        <f>'Federal Appliances'!AY59</f>
        <v>8497088172.4239197</v>
      </c>
      <c r="CH150" s="110">
        <f>'Federal Appliances'!AZ59</f>
        <v>8649321423.035965</v>
      </c>
      <c r="CI150" s="110">
        <f>'Federal Appliances'!BA59</f>
        <v>8792928433.9444141</v>
      </c>
      <c r="CJ150" s="110">
        <f>'Federal Appliances'!BB59</f>
        <v>8934324918.537075</v>
      </c>
      <c r="CK150" s="110">
        <f>'Federal Appliances'!BC59</f>
        <v>9075721403.1297359</v>
      </c>
      <c r="CL150" s="110">
        <f>'Federal Appliances'!BD59</f>
        <v>9217117887.7223969</v>
      </c>
      <c r="CM150" s="110">
        <f>'Federal Appliances'!BE59</f>
        <v>9348947018.2123795</v>
      </c>
      <c r="CN150" s="120">
        <f>'Federal Appliances'!BF59</f>
        <v>9718300000</v>
      </c>
    </row>
    <row r="151" spans="2:92">
      <c r="B151" s="96" t="s">
        <v>47</v>
      </c>
      <c r="C151" s="109">
        <f>C150*Inputs!$B$46</f>
        <v>0</v>
      </c>
      <c r="D151" s="110">
        <f>D150*Inputs!$B$46</f>
        <v>0</v>
      </c>
      <c r="E151" s="110">
        <f>E150*Inputs!$B$46</f>
        <v>0</v>
      </c>
      <c r="F151" s="110">
        <f>F150*Inputs!$B$46</f>
        <v>0</v>
      </c>
      <c r="G151" s="110">
        <f>G150*Inputs!$B$46</f>
        <v>85903617.435863003</v>
      </c>
      <c r="H151" s="110">
        <f>H150*Inputs!$B$46</f>
        <v>377005868.91580546</v>
      </c>
      <c r="I151" s="110">
        <f>I150*Inputs!$B$46</f>
        <v>676601143.09108925</v>
      </c>
      <c r="J151" s="110">
        <f>J150*Inputs!$B$46</f>
        <v>1259561308.7156703</v>
      </c>
      <c r="K151" s="110">
        <f>K150*Inputs!$B$46</f>
        <v>1901815667.449666</v>
      </c>
      <c r="L151" s="110">
        <f>L150*Inputs!$B$46</f>
        <v>2439093058.1238728</v>
      </c>
      <c r="M151" s="110">
        <f>M150*Inputs!$B$46</f>
        <v>3026138422.746141</v>
      </c>
      <c r="N151" s="110">
        <f>N150*Inputs!$B$46</f>
        <v>3462383866.6077113</v>
      </c>
      <c r="O151" s="110">
        <f>O150*Inputs!$B$46</f>
        <v>3983482569.185605</v>
      </c>
      <c r="P151" s="110">
        <f>P150*Inputs!$B$46</f>
        <v>4504581271.7635012</v>
      </c>
      <c r="Q151" s="110">
        <f>Q150*Inputs!$B$46</f>
        <v>4902582408.8748016</v>
      </c>
      <c r="R151" s="110">
        <f>R150*Inputs!$B$46</f>
        <v>5382700876.1130266</v>
      </c>
      <c r="S151" s="110">
        <f>S150*Inputs!$B$46</f>
        <v>5799820716.4061241</v>
      </c>
      <c r="T151" s="110">
        <f>T150*Inputs!$B$46</f>
        <v>6211096018.7041302</v>
      </c>
      <c r="U151" s="110">
        <f>U150*Inputs!$B$46</f>
        <v>6617996593.8544531</v>
      </c>
      <c r="V151" s="110">
        <f>V150*Inputs!$B$46</f>
        <v>7019050903.6770763</v>
      </c>
      <c r="W151" s="110">
        <f>W150*Inputs!$B$46</f>
        <v>7338748651.7322359</v>
      </c>
      <c r="X151" s="110">
        <f>X150*Inputs!$B$46</f>
        <v>7530863938.6420584</v>
      </c>
      <c r="Y151" s="110">
        <f>Y150*Inputs!$B$46</f>
        <v>7695857195.7848969</v>
      </c>
      <c r="Z151" s="110">
        <f>Z150*Inputs!$B$46</f>
        <v>7833735647.012764</v>
      </c>
      <c r="AA151" s="110">
        <f>AA150*Inputs!$B$46</f>
        <v>7963801267.8276272</v>
      </c>
      <c r="AB151" s="110">
        <f>AB150*Inputs!$B$46</f>
        <v>8091864803.3976841</v>
      </c>
      <c r="AC151" s="110">
        <f>AC150*Inputs!$B$46</f>
        <v>8219928338.9677401</v>
      </c>
      <c r="AD151" s="110">
        <f>AD150*Inputs!$B$46</f>
        <v>8347991874.537797</v>
      </c>
      <c r="AE151" s="110">
        <f>AE150*Inputs!$B$46</f>
        <v>8467390207.4617672</v>
      </c>
      <c r="AF151" s="120">
        <f>AF150*Inputs!$B$46</f>
        <v>8801915134.7068138</v>
      </c>
      <c r="AG151" s="109">
        <f>AG150*Inputs!$B$46</f>
        <v>0</v>
      </c>
      <c r="AH151" s="110">
        <f>AH150*Inputs!$B$46</f>
        <v>0</v>
      </c>
      <c r="AI151" s="110">
        <f>AI150*Inputs!$B$46</f>
        <v>0</v>
      </c>
      <c r="AJ151" s="110">
        <f>AJ150*Inputs!$B$46</f>
        <v>0</v>
      </c>
      <c r="AK151" s="110">
        <f>AK150*Inputs!$B$46</f>
        <v>75788.860526729652</v>
      </c>
      <c r="AL151" s="110">
        <f>AL150*Inputs!$B$46</f>
        <v>380441.88067392283</v>
      </c>
      <c r="AM151" s="110">
        <f>AM150*Inputs!$B$46</f>
        <v>956553.71481145988</v>
      </c>
      <c r="AN151" s="110">
        <f>AN150*Inputs!$B$46</f>
        <v>1844603.4876690696</v>
      </c>
      <c r="AO151" s="110">
        <f>AO150*Inputs!$B$46</f>
        <v>2869476.618863225</v>
      </c>
      <c r="AP151" s="110">
        <f>AP150*Inputs!$B$46</f>
        <v>3894349.7500573802</v>
      </c>
      <c r="AQ151" s="110">
        <f>AQ150*Inputs!$B$46</f>
        <v>4919222.8812515363</v>
      </c>
      <c r="AR151" s="110">
        <f>AR150*Inputs!$B$46</f>
        <v>5944096.012445692</v>
      </c>
      <c r="AS151" s="110">
        <f>AS150*Inputs!$B$46</f>
        <v>6968969.1436398458</v>
      </c>
      <c r="AT151" s="110">
        <f>AT150*Inputs!$B$46</f>
        <v>7993842.2748340024</v>
      </c>
      <c r="AU151" s="110">
        <f>AU150*Inputs!$B$46</f>
        <v>8494790.4912836775</v>
      </c>
      <c r="AV151" s="110">
        <f>AV150*Inputs!$B$46</f>
        <v>9281897.202001201</v>
      </c>
      <c r="AW151" s="110">
        <f>AW150*Inputs!$B$46</f>
        <v>10143772.171250956</v>
      </c>
      <c r="AX151" s="110">
        <f>AX150*Inputs!$B$46</f>
        <v>10966481.969229206</v>
      </c>
      <c r="AY151" s="110">
        <f>AY150*Inputs!$B$46</f>
        <v>11736276.273712642</v>
      </c>
      <c r="AZ151" s="110">
        <f>AZ150*Inputs!$B$46</f>
        <v>12485669.117021795</v>
      </c>
      <c r="BA151" s="110">
        <f>BA150*Inputs!$B$46</f>
        <v>13164913.884363517</v>
      </c>
      <c r="BB151" s="110">
        <f>BB150*Inputs!$B$46</f>
        <v>13576173.491430115</v>
      </c>
      <c r="BC151" s="110">
        <f>BC150*Inputs!$B$46</f>
        <v>13973636.188829513</v>
      </c>
      <c r="BD151" s="110">
        <f>BD150*Inputs!$B$46</f>
        <v>14369528.99716394</v>
      </c>
      <c r="BE151" s="110">
        <f>BE150*Inputs!$B$46</f>
        <v>14765421.805498365</v>
      </c>
      <c r="BF151" s="110">
        <f>BF150*Inputs!$B$46</f>
        <v>15161314.61383279</v>
      </c>
      <c r="BG151" s="110">
        <f>BG150*Inputs!$B$46</f>
        <v>15557207.422167217</v>
      </c>
      <c r="BH151" s="110">
        <f>BH150*Inputs!$B$46</f>
        <v>15952763.223904504</v>
      </c>
      <c r="BI151" s="110">
        <f>BI150*Inputs!$B$46</f>
        <v>16077197.218248587</v>
      </c>
      <c r="BJ151" s="120">
        <f>BJ150*Inputs!$B$46</f>
        <v>16699302.456418384</v>
      </c>
      <c r="BK151" s="109">
        <f>BK150*Inputs!$B$46</f>
        <v>0</v>
      </c>
      <c r="BL151" s="110">
        <f>BL150*Inputs!$B$46</f>
        <v>0</v>
      </c>
      <c r="BM151" s="110">
        <f>BM150*Inputs!$B$46</f>
        <v>0</v>
      </c>
      <c r="BN151" s="110">
        <f>BN150*Inputs!$B$46</f>
        <v>0</v>
      </c>
      <c r="BO151" s="110">
        <f>BO150*Inputs!$B$46</f>
        <v>85903617.435863003</v>
      </c>
      <c r="BP151" s="110">
        <f>BP150*Inputs!$B$46</f>
        <v>377005868.91580546</v>
      </c>
      <c r="BQ151" s="110">
        <f>BQ150*Inputs!$B$46</f>
        <v>676601143.09108925</v>
      </c>
      <c r="BR151" s="110">
        <f>BR150*Inputs!$B$46</f>
        <v>1259561308.7156703</v>
      </c>
      <c r="BS151" s="110">
        <f>BS150*Inputs!$B$46</f>
        <v>1901815667.449666</v>
      </c>
      <c r="BT151" s="110">
        <f>BT150*Inputs!$B$46</f>
        <v>2439093058.1238728</v>
      </c>
      <c r="BU151" s="110">
        <f>BU150*Inputs!$B$46</f>
        <v>3026138422.746141</v>
      </c>
      <c r="BV151" s="110">
        <f>BV150*Inputs!$B$46</f>
        <v>3462383866.6077113</v>
      </c>
      <c r="BW151" s="110">
        <f>BW150*Inputs!$B$46</f>
        <v>3983482569.185605</v>
      </c>
      <c r="BX151" s="110">
        <f>BX150*Inputs!$B$46</f>
        <v>4504581271.7635012</v>
      </c>
      <c r="BY151" s="110">
        <f>BY150*Inputs!$B$46</f>
        <v>4902582408.8748016</v>
      </c>
      <c r="BZ151" s="110">
        <f>BZ150*Inputs!$B$46</f>
        <v>5382700876.1130266</v>
      </c>
      <c r="CA151" s="110">
        <f>CA150*Inputs!$B$46</f>
        <v>5799820716.4061241</v>
      </c>
      <c r="CB151" s="110">
        <f>CB150*Inputs!$B$46</f>
        <v>6211096018.7041302</v>
      </c>
      <c r="CC151" s="110">
        <f>CC150*Inputs!$B$46</f>
        <v>6617996593.8544531</v>
      </c>
      <c r="CD151" s="110">
        <f>CD150*Inputs!$B$46</f>
        <v>7019050903.6770763</v>
      </c>
      <c r="CE151" s="110">
        <f>CE150*Inputs!$B$46</f>
        <v>7338748651.7322359</v>
      </c>
      <c r="CF151" s="110">
        <f>CF150*Inputs!$B$46</f>
        <v>7530863938.6420584</v>
      </c>
      <c r="CG151" s="110">
        <f>CG150*Inputs!$B$46</f>
        <v>7695857195.7848969</v>
      </c>
      <c r="CH151" s="110">
        <f>CH150*Inputs!$B$46</f>
        <v>7833735647.012764</v>
      </c>
      <c r="CI151" s="110">
        <f>CI150*Inputs!$B$46</f>
        <v>7963801267.8276272</v>
      </c>
      <c r="CJ151" s="110">
        <f>CJ150*Inputs!$B$46</f>
        <v>8091864803.3976841</v>
      </c>
      <c r="CK151" s="110">
        <f>CK150*Inputs!$B$46</f>
        <v>8219928338.9677401</v>
      </c>
      <c r="CL151" s="110">
        <f>CL150*Inputs!$B$46</f>
        <v>8347991874.537797</v>
      </c>
      <c r="CM151" s="110">
        <f>CM150*Inputs!$B$46</f>
        <v>8467390207.4617672</v>
      </c>
      <c r="CN151" s="120">
        <f>CN150*Inputs!$B$46</f>
        <v>8801915134.7068138</v>
      </c>
    </row>
    <row r="152" spans="2:92">
      <c r="B152" s="96" t="s">
        <v>48</v>
      </c>
      <c r="C152" s="109">
        <f>C151*Inputs!$B$59</f>
        <v>0</v>
      </c>
      <c r="D152" s="110">
        <f>D151*Inputs!$B$59</f>
        <v>0</v>
      </c>
      <c r="E152" s="110">
        <f>E151*Inputs!$B$59</f>
        <v>0</v>
      </c>
      <c r="F152" s="110">
        <f>F151*Inputs!$B$59</f>
        <v>0</v>
      </c>
      <c r="G152" s="110">
        <f>G151*Inputs!$B$59</f>
        <v>85903617.435863003</v>
      </c>
      <c r="H152" s="110">
        <f>H151*Inputs!$B$59</f>
        <v>377005868.91580546</v>
      </c>
      <c r="I152" s="110">
        <f>I151*Inputs!$B$59</f>
        <v>676601143.09108925</v>
      </c>
      <c r="J152" s="110">
        <f>J151*Inputs!$B$59</f>
        <v>1259561308.7156703</v>
      </c>
      <c r="K152" s="110">
        <f>K151*Inputs!$B$59</f>
        <v>1901815667.449666</v>
      </c>
      <c r="L152" s="110">
        <f>L151*Inputs!$B$59</f>
        <v>2439093058.1238728</v>
      </c>
      <c r="M152" s="110">
        <f>M151*Inputs!$B$59</f>
        <v>3026138422.746141</v>
      </c>
      <c r="N152" s="110">
        <f>N151*Inputs!$B$59</f>
        <v>3462383866.6077113</v>
      </c>
      <c r="O152" s="110">
        <f>O151*Inputs!$B$59</f>
        <v>3983482569.185605</v>
      </c>
      <c r="P152" s="110">
        <f>P151*Inputs!$B$59</f>
        <v>4504581271.7635012</v>
      </c>
      <c r="Q152" s="110">
        <f>Q151*Inputs!$B$59</f>
        <v>4902582408.8748016</v>
      </c>
      <c r="R152" s="110">
        <f>R151*Inputs!$B$59</f>
        <v>5382700876.1130266</v>
      </c>
      <c r="S152" s="110">
        <f>S151*Inputs!$B$59</f>
        <v>5799820716.4061241</v>
      </c>
      <c r="T152" s="110">
        <f>T151*Inputs!$B$59</f>
        <v>6211096018.7041302</v>
      </c>
      <c r="U152" s="110">
        <f>U151*Inputs!$B$59</f>
        <v>6617996593.8544531</v>
      </c>
      <c r="V152" s="110">
        <f>V151*Inputs!$B$59</f>
        <v>7019050903.6770763</v>
      </c>
      <c r="W152" s="110">
        <f>W151*Inputs!$B$59</f>
        <v>7338748651.7322359</v>
      </c>
      <c r="X152" s="110">
        <f>X151*Inputs!$B$59</f>
        <v>7530863938.6420584</v>
      </c>
      <c r="Y152" s="110">
        <f>Y151*Inputs!$B$59</f>
        <v>7695857195.7848969</v>
      </c>
      <c r="Z152" s="110">
        <f>Z151*Inputs!$B$59</f>
        <v>7833735647.012764</v>
      </c>
      <c r="AA152" s="110">
        <f>AA151*Inputs!$B$59</f>
        <v>7963801267.8276272</v>
      </c>
      <c r="AB152" s="110">
        <f>AB151*Inputs!$B$59</f>
        <v>8091864803.3976841</v>
      </c>
      <c r="AC152" s="110">
        <f>AC151*Inputs!$B$59</f>
        <v>8219928338.9677401</v>
      </c>
      <c r="AD152" s="110">
        <f>AD151*Inputs!$B$59</f>
        <v>8347991874.537797</v>
      </c>
      <c r="AE152" s="110">
        <f>AE151*Inputs!$B$59</f>
        <v>8467390207.4617672</v>
      </c>
      <c r="AF152" s="120">
        <f>AF151*Inputs!$B$59</f>
        <v>8801915134.7068138</v>
      </c>
      <c r="AG152" s="109">
        <f>AG151*Inputs!$B$59</f>
        <v>0</v>
      </c>
      <c r="AH152" s="110">
        <f>AH151*Inputs!$B$59</f>
        <v>0</v>
      </c>
      <c r="AI152" s="110">
        <f>AI151*Inputs!$B$59</f>
        <v>0</v>
      </c>
      <c r="AJ152" s="110">
        <f>AJ151*Inputs!$B$59</f>
        <v>0</v>
      </c>
      <c r="AK152" s="110">
        <f>AK151*Inputs!$B$59</f>
        <v>75788.860526729652</v>
      </c>
      <c r="AL152" s="110">
        <f>AL151*Inputs!$B$59</f>
        <v>380441.88067392283</v>
      </c>
      <c r="AM152" s="110">
        <f>AM151*Inputs!$B$59</f>
        <v>956553.71481145988</v>
      </c>
      <c r="AN152" s="110">
        <f>AN151*Inputs!$B$59</f>
        <v>1844603.4876690696</v>
      </c>
      <c r="AO152" s="110">
        <f>AO151*Inputs!$B$59</f>
        <v>2869476.618863225</v>
      </c>
      <c r="AP152" s="110">
        <f>AP151*Inputs!$B$59</f>
        <v>3894349.7500573802</v>
      </c>
      <c r="AQ152" s="110">
        <f>AQ151*Inputs!$B$59</f>
        <v>4919222.8812515363</v>
      </c>
      <c r="AR152" s="110">
        <f>AR151*Inputs!$B$59</f>
        <v>5944096.012445692</v>
      </c>
      <c r="AS152" s="110">
        <f>AS151*Inputs!$B$59</f>
        <v>6968969.1436398458</v>
      </c>
      <c r="AT152" s="110">
        <f>AT151*Inputs!$B$59</f>
        <v>7993842.2748340024</v>
      </c>
      <c r="AU152" s="110">
        <f>AU151*Inputs!$B$59</f>
        <v>8494790.4912836775</v>
      </c>
      <c r="AV152" s="110">
        <f>AV151*Inputs!$B$59</f>
        <v>9281897.202001201</v>
      </c>
      <c r="AW152" s="110">
        <f>AW151*Inputs!$B$59</f>
        <v>10143772.171250956</v>
      </c>
      <c r="AX152" s="110">
        <f>AX151*Inputs!$B$59</f>
        <v>10966481.969229206</v>
      </c>
      <c r="AY152" s="110">
        <f>AY151*Inputs!$B$59</f>
        <v>11736276.273712642</v>
      </c>
      <c r="AZ152" s="110">
        <f>AZ151*Inputs!$B$59</f>
        <v>12485669.117021795</v>
      </c>
      <c r="BA152" s="110">
        <f>BA151*Inputs!$B$59</f>
        <v>13164913.884363517</v>
      </c>
      <c r="BB152" s="110">
        <f>BB151*Inputs!$B$59</f>
        <v>13576173.491430115</v>
      </c>
      <c r="BC152" s="110">
        <f>BC151*Inputs!$B$59</f>
        <v>13973636.188829513</v>
      </c>
      <c r="BD152" s="110">
        <f>BD151*Inputs!$B$59</f>
        <v>14369528.99716394</v>
      </c>
      <c r="BE152" s="110">
        <f>BE151*Inputs!$B$59</f>
        <v>14765421.805498365</v>
      </c>
      <c r="BF152" s="110">
        <f>BF151*Inputs!$B$59</f>
        <v>15161314.61383279</v>
      </c>
      <c r="BG152" s="110">
        <f>BG151*Inputs!$B$59</f>
        <v>15557207.422167217</v>
      </c>
      <c r="BH152" s="110">
        <f>BH151*Inputs!$B$59</f>
        <v>15952763.223904504</v>
      </c>
      <c r="BI152" s="110">
        <f>BI151*Inputs!$B$59</f>
        <v>16077197.218248587</v>
      </c>
      <c r="BJ152" s="120">
        <f>BJ151*Inputs!$B$59</f>
        <v>16699302.456418384</v>
      </c>
      <c r="BK152" s="109">
        <f>BK151*Inputs!$B$59</f>
        <v>0</v>
      </c>
      <c r="BL152" s="110">
        <f>BL151*Inputs!$B$59</f>
        <v>0</v>
      </c>
      <c r="BM152" s="110">
        <f>BM151*Inputs!$B$59</f>
        <v>0</v>
      </c>
      <c r="BN152" s="110">
        <f>BN151*Inputs!$B$59</f>
        <v>0</v>
      </c>
      <c r="BO152" s="110">
        <f>BO151*Inputs!$B$59</f>
        <v>85903617.435863003</v>
      </c>
      <c r="BP152" s="110">
        <f>BP151*Inputs!$B$59</f>
        <v>377005868.91580546</v>
      </c>
      <c r="BQ152" s="110">
        <f>BQ151*Inputs!$B$59</f>
        <v>676601143.09108925</v>
      </c>
      <c r="BR152" s="110">
        <f>BR151*Inputs!$B$59</f>
        <v>1259561308.7156703</v>
      </c>
      <c r="BS152" s="110">
        <f>BS151*Inputs!$B$59</f>
        <v>1901815667.449666</v>
      </c>
      <c r="BT152" s="110">
        <f>BT151*Inputs!$B$59</f>
        <v>2439093058.1238728</v>
      </c>
      <c r="BU152" s="110">
        <f>BU151*Inputs!$B$59</f>
        <v>3026138422.746141</v>
      </c>
      <c r="BV152" s="110">
        <f>BV151*Inputs!$B$59</f>
        <v>3462383866.6077113</v>
      </c>
      <c r="BW152" s="110">
        <f>BW151*Inputs!$B$59</f>
        <v>3983482569.185605</v>
      </c>
      <c r="BX152" s="110">
        <f>BX151*Inputs!$B$59</f>
        <v>4504581271.7635012</v>
      </c>
      <c r="BY152" s="110">
        <f>BY151*Inputs!$B$59</f>
        <v>4902582408.8748016</v>
      </c>
      <c r="BZ152" s="110">
        <f>BZ151*Inputs!$B$59</f>
        <v>5382700876.1130266</v>
      </c>
      <c r="CA152" s="110">
        <f>CA151*Inputs!$B$59</f>
        <v>5799820716.4061241</v>
      </c>
      <c r="CB152" s="110">
        <f>CB151*Inputs!$B$59</f>
        <v>6211096018.7041302</v>
      </c>
      <c r="CC152" s="110">
        <f>CC151*Inputs!$B$59</f>
        <v>6617996593.8544531</v>
      </c>
      <c r="CD152" s="110">
        <f>CD151*Inputs!$B$59</f>
        <v>7019050903.6770763</v>
      </c>
      <c r="CE152" s="110">
        <f>CE151*Inputs!$B$59</f>
        <v>7338748651.7322359</v>
      </c>
      <c r="CF152" s="110">
        <f>CF151*Inputs!$B$59</f>
        <v>7530863938.6420584</v>
      </c>
      <c r="CG152" s="110">
        <f>CG151*Inputs!$B$59</f>
        <v>7695857195.7848969</v>
      </c>
      <c r="CH152" s="110">
        <f>CH151*Inputs!$B$59</f>
        <v>7833735647.012764</v>
      </c>
      <c r="CI152" s="110">
        <f>CI151*Inputs!$B$59</f>
        <v>7963801267.8276272</v>
      </c>
      <c r="CJ152" s="110">
        <f>CJ151*Inputs!$B$59</f>
        <v>8091864803.3976841</v>
      </c>
      <c r="CK152" s="110">
        <f>CK151*Inputs!$B$59</f>
        <v>8219928338.9677401</v>
      </c>
      <c r="CL152" s="110">
        <f>CL151*Inputs!$B$59</f>
        <v>8347991874.537797</v>
      </c>
      <c r="CM152" s="110">
        <f>CM151*Inputs!$B$59</f>
        <v>8467390207.4617672</v>
      </c>
      <c r="CN152" s="120">
        <f>CN151*Inputs!$B$59</f>
        <v>8801915134.7068138</v>
      </c>
    </row>
    <row r="153" spans="2:92">
      <c r="B153" s="96" t="s">
        <v>49</v>
      </c>
      <c r="C153" s="109">
        <f>C152*Inputs!$B$74</f>
        <v>0</v>
      </c>
      <c r="D153" s="110">
        <f>D152*Inputs!$B$74</f>
        <v>0</v>
      </c>
      <c r="E153" s="110">
        <f>E152*Inputs!$B$74</f>
        <v>0</v>
      </c>
      <c r="F153" s="110">
        <f>F152*Inputs!$B$74</f>
        <v>0</v>
      </c>
      <c r="G153" s="110">
        <f>G152*Inputs!$B$74</f>
        <v>21475904.358965751</v>
      </c>
      <c r="H153" s="110">
        <f>H152*Inputs!$B$74</f>
        <v>94251467.228951365</v>
      </c>
      <c r="I153" s="110">
        <f>I152*Inputs!$B$74</f>
        <v>169150285.77277231</v>
      </c>
      <c r="J153" s="110">
        <f>J152*Inputs!$B$74</f>
        <v>314890327.17891759</v>
      </c>
      <c r="K153" s="110">
        <f>K152*Inputs!$B$74</f>
        <v>475453916.86241651</v>
      </c>
      <c r="L153" s="110">
        <f>L152*Inputs!$B$74</f>
        <v>609773264.53096819</v>
      </c>
      <c r="M153" s="110">
        <f>M152*Inputs!$B$74</f>
        <v>756534605.68653524</v>
      </c>
      <c r="N153" s="110">
        <f>N152*Inputs!$B$74</f>
        <v>865595966.65192783</v>
      </c>
      <c r="O153" s="110">
        <f>O152*Inputs!$B$74</f>
        <v>995870642.29640126</v>
      </c>
      <c r="P153" s="110">
        <f>P152*Inputs!$B$74</f>
        <v>1126145317.9408753</v>
      </c>
      <c r="Q153" s="110">
        <f>Q152*Inputs!$B$74</f>
        <v>1225645602.2187004</v>
      </c>
      <c r="R153" s="110">
        <f>R152*Inputs!$B$74</f>
        <v>1345675219.0282567</v>
      </c>
      <c r="S153" s="110">
        <f>S152*Inputs!$B$74</f>
        <v>1449955179.101531</v>
      </c>
      <c r="T153" s="110">
        <f>T152*Inputs!$B$74</f>
        <v>1552774004.6760325</v>
      </c>
      <c r="U153" s="110">
        <f>U152*Inputs!$B$74</f>
        <v>1654499148.4636133</v>
      </c>
      <c r="V153" s="110">
        <f>V152*Inputs!$B$74</f>
        <v>1754762725.9192691</v>
      </c>
      <c r="W153" s="110">
        <f>W152*Inputs!$B$74</f>
        <v>1834687162.933059</v>
      </c>
      <c r="X153" s="110">
        <f>X152*Inputs!$B$74</f>
        <v>1882715984.6605146</v>
      </c>
      <c r="Y153" s="110">
        <f>Y152*Inputs!$B$74</f>
        <v>1923964298.9462242</v>
      </c>
      <c r="Z153" s="110">
        <f>Z152*Inputs!$B$74</f>
        <v>1958433911.753191</v>
      </c>
      <c r="AA153" s="110">
        <f>AA152*Inputs!$B$74</f>
        <v>1990950316.9569068</v>
      </c>
      <c r="AB153" s="110">
        <f>AB152*Inputs!$B$74</f>
        <v>2022966200.849421</v>
      </c>
      <c r="AC153" s="110">
        <f>AC152*Inputs!$B$74</f>
        <v>2054982084.741935</v>
      </c>
      <c r="AD153" s="110">
        <f>AD152*Inputs!$B$74</f>
        <v>2086997968.6344492</v>
      </c>
      <c r="AE153" s="110">
        <f>AE152*Inputs!$B$74</f>
        <v>2116847551.8654418</v>
      </c>
      <c r="AF153" s="120">
        <f>AF152*Inputs!$B$74</f>
        <v>2200478783.6767035</v>
      </c>
      <c r="AG153" s="109">
        <f>AG152*Inputs!$B$74</f>
        <v>0</v>
      </c>
      <c r="AH153" s="110">
        <f>AH152*Inputs!$B$74</f>
        <v>0</v>
      </c>
      <c r="AI153" s="110">
        <f>AI152*Inputs!$B$74</f>
        <v>0</v>
      </c>
      <c r="AJ153" s="110">
        <f>AJ152*Inputs!$B$74</f>
        <v>0</v>
      </c>
      <c r="AK153" s="110">
        <f>AK152*Inputs!$B$74</f>
        <v>18947.215131682413</v>
      </c>
      <c r="AL153" s="110">
        <f>AL152*Inputs!$B$74</f>
        <v>95110.470168480708</v>
      </c>
      <c r="AM153" s="110">
        <f>AM152*Inputs!$B$74</f>
        <v>239138.42870286497</v>
      </c>
      <c r="AN153" s="110">
        <f>AN152*Inputs!$B$74</f>
        <v>461150.87191726739</v>
      </c>
      <c r="AO153" s="110">
        <f>AO152*Inputs!$B$74</f>
        <v>717369.15471580625</v>
      </c>
      <c r="AP153" s="110">
        <f>AP152*Inputs!$B$74</f>
        <v>973587.43751434505</v>
      </c>
      <c r="AQ153" s="110">
        <f>AQ152*Inputs!$B$74</f>
        <v>1229805.7203128841</v>
      </c>
      <c r="AR153" s="110">
        <f>AR152*Inputs!$B$74</f>
        <v>1486024.003111423</v>
      </c>
      <c r="AS153" s="110">
        <f>AS152*Inputs!$B$74</f>
        <v>1742242.2859099614</v>
      </c>
      <c r="AT153" s="110">
        <f>AT152*Inputs!$B$74</f>
        <v>1998460.5687085006</v>
      </c>
      <c r="AU153" s="110">
        <f>AU152*Inputs!$B$74</f>
        <v>2123697.6228209194</v>
      </c>
      <c r="AV153" s="110">
        <f>AV152*Inputs!$B$74</f>
        <v>2320474.3005003002</v>
      </c>
      <c r="AW153" s="110">
        <f>AW152*Inputs!$B$74</f>
        <v>2535943.042812739</v>
      </c>
      <c r="AX153" s="110">
        <f>AX152*Inputs!$B$74</f>
        <v>2741620.4923073016</v>
      </c>
      <c r="AY153" s="110">
        <f>AY152*Inputs!$B$74</f>
        <v>2934069.0684281606</v>
      </c>
      <c r="AZ153" s="110">
        <f>AZ152*Inputs!$B$74</f>
        <v>3121417.2792554488</v>
      </c>
      <c r="BA153" s="110">
        <f>BA152*Inputs!$B$74</f>
        <v>3291228.4710908793</v>
      </c>
      <c r="BB153" s="110">
        <f>BB152*Inputs!$B$74</f>
        <v>3394043.3728575287</v>
      </c>
      <c r="BC153" s="110">
        <f>BC152*Inputs!$B$74</f>
        <v>3493409.0472073783</v>
      </c>
      <c r="BD153" s="110">
        <f>BD152*Inputs!$B$74</f>
        <v>3592382.2492909851</v>
      </c>
      <c r="BE153" s="110">
        <f>BE152*Inputs!$B$74</f>
        <v>3691355.4513745913</v>
      </c>
      <c r="BF153" s="110">
        <f>BF152*Inputs!$B$74</f>
        <v>3790328.6534581976</v>
      </c>
      <c r="BG153" s="110">
        <f>BG152*Inputs!$B$74</f>
        <v>3889301.8555418043</v>
      </c>
      <c r="BH153" s="110">
        <f>BH152*Inputs!$B$74</f>
        <v>3988190.8059761259</v>
      </c>
      <c r="BI153" s="110">
        <f>BI152*Inputs!$B$74</f>
        <v>4019299.3045621468</v>
      </c>
      <c r="BJ153" s="120">
        <f>BJ152*Inputs!$B$74</f>
        <v>4174825.614104596</v>
      </c>
      <c r="BK153" s="109">
        <f>BK152*Inputs!$B$74</f>
        <v>0</v>
      </c>
      <c r="BL153" s="110">
        <f>BL152*Inputs!$B$74</f>
        <v>0</v>
      </c>
      <c r="BM153" s="110">
        <f>BM152*Inputs!$B$74</f>
        <v>0</v>
      </c>
      <c r="BN153" s="110">
        <f>BN152*Inputs!$B$74</f>
        <v>0</v>
      </c>
      <c r="BO153" s="110">
        <f>BO152*Inputs!$B$74</f>
        <v>21475904.358965751</v>
      </c>
      <c r="BP153" s="110">
        <f>BP152*Inputs!$B$74</f>
        <v>94251467.228951365</v>
      </c>
      <c r="BQ153" s="110">
        <f>BQ152*Inputs!$B$74</f>
        <v>169150285.77277231</v>
      </c>
      <c r="BR153" s="110">
        <f>BR152*Inputs!$B$74</f>
        <v>314890327.17891759</v>
      </c>
      <c r="BS153" s="110">
        <f>BS152*Inputs!$B$74</f>
        <v>475453916.86241651</v>
      </c>
      <c r="BT153" s="110">
        <f>BT152*Inputs!$B$74</f>
        <v>609773264.53096819</v>
      </c>
      <c r="BU153" s="110">
        <f>BU152*Inputs!$B$74</f>
        <v>756534605.68653524</v>
      </c>
      <c r="BV153" s="110">
        <f>BV152*Inputs!$B$74</f>
        <v>865595966.65192783</v>
      </c>
      <c r="BW153" s="110">
        <f>BW152*Inputs!$B$74</f>
        <v>995870642.29640126</v>
      </c>
      <c r="BX153" s="110">
        <f>BX152*Inputs!$B$74</f>
        <v>1126145317.9408753</v>
      </c>
      <c r="BY153" s="110">
        <f>BY152*Inputs!$B$74</f>
        <v>1225645602.2187004</v>
      </c>
      <c r="BZ153" s="110">
        <f>BZ152*Inputs!$B$74</f>
        <v>1345675219.0282567</v>
      </c>
      <c r="CA153" s="110">
        <f>CA152*Inputs!$B$74</f>
        <v>1449955179.101531</v>
      </c>
      <c r="CB153" s="110">
        <f>CB152*Inputs!$B$74</f>
        <v>1552774004.6760325</v>
      </c>
      <c r="CC153" s="110">
        <f>CC152*Inputs!$B$74</f>
        <v>1654499148.4636133</v>
      </c>
      <c r="CD153" s="110">
        <f>CD152*Inputs!$B$74</f>
        <v>1754762725.9192691</v>
      </c>
      <c r="CE153" s="110">
        <f>CE152*Inputs!$B$74</f>
        <v>1834687162.933059</v>
      </c>
      <c r="CF153" s="110">
        <f>CF152*Inputs!$B$74</f>
        <v>1882715984.6605146</v>
      </c>
      <c r="CG153" s="110">
        <f>CG152*Inputs!$B$74</f>
        <v>1923964298.9462242</v>
      </c>
      <c r="CH153" s="110">
        <f>CH152*Inputs!$B$74</f>
        <v>1958433911.753191</v>
      </c>
      <c r="CI153" s="110">
        <f>CI152*Inputs!$B$74</f>
        <v>1990950316.9569068</v>
      </c>
      <c r="CJ153" s="110">
        <f>CJ152*Inputs!$B$74</f>
        <v>2022966200.849421</v>
      </c>
      <c r="CK153" s="110">
        <f>CK152*Inputs!$B$74</f>
        <v>2054982084.741935</v>
      </c>
      <c r="CL153" s="110">
        <f>CL152*Inputs!$B$74</f>
        <v>2086997968.6344492</v>
      </c>
      <c r="CM153" s="110">
        <f>CM152*Inputs!$B$74</f>
        <v>2116847551.8654418</v>
      </c>
      <c r="CN153" s="120">
        <f>CN152*Inputs!$B$74</f>
        <v>2200478783.6767035</v>
      </c>
    </row>
    <row r="154" spans="2:92">
      <c r="C154" s="109"/>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20"/>
      <c r="AG154" s="109"/>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20"/>
      <c r="BK154" s="109"/>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20"/>
    </row>
    <row r="155" spans="2:92">
      <c r="B155" s="123" t="s">
        <v>78</v>
      </c>
      <c r="C155" s="109"/>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20"/>
      <c r="AG155" s="109"/>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20"/>
      <c r="BK155" s="109"/>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20"/>
    </row>
    <row r="156" spans="2:92">
      <c r="B156" s="96" t="s">
        <v>46</v>
      </c>
      <c r="C156" s="109">
        <f>'State Appliances'!S26</f>
        <v>0</v>
      </c>
      <c r="D156" s="110">
        <f>'State Appliances'!T26</f>
        <v>0</v>
      </c>
      <c r="E156" s="110">
        <f>'State Appliances'!U26</f>
        <v>63977777.777777769</v>
      </c>
      <c r="F156" s="110">
        <f>'State Appliances'!V26</f>
        <v>127955555.55555554</v>
      </c>
      <c r="G156" s="110">
        <f>'State Appliances'!W26</f>
        <v>191933333.33333331</v>
      </c>
      <c r="H156" s="110">
        <f>'State Appliances'!X26</f>
        <v>255911111.11111107</v>
      </c>
      <c r="I156" s="110">
        <f>'State Appliances'!Y26</f>
        <v>319888888.88888884</v>
      </c>
      <c r="J156" s="110">
        <f>'State Appliances'!Z26</f>
        <v>430100000</v>
      </c>
      <c r="K156" s="110">
        <f>'State Appliances'!AA26</f>
        <v>478666666.66666669</v>
      </c>
      <c r="L156" s="110">
        <f>'State Appliances'!AB26</f>
        <v>527233333.33333331</v>
      </c>
      <c r="M156" s="110">
        <f>'State Appliances'!AC26</f>
        <v>575800000</v>
      </c>
      <c r="N156" s="110">
        <f>'State Appliances'!AD26</f>
        <v>609766666.66666663</v>
      </c>
      <c r="O156" s="110">
        <f>'State Appliances'!AE26</f>
        <v>590866666.66666675</v>
      </c>
      <c r="P156" s="110">
        <f>'State Appliances'!AF26</f>
        <v>598400000</v>
      </c>
      <c r="Q156" s="110">
        <f>'State Appliances'!AG26</f>
        <v>591088888.88888884</v>
      </c>
      <c r="R156" s="110">
        <f>'State Appliances'!AH26</f>
        <v>594911111.11111116</v>
      </c>
      <c r="S156" s="110">
        <f>'State Appliances'!AI26</f>
        <v>591266666.66666675</v>
      </c>
      <c r="T156" s="110">
        <f>'State Appliances'!AJ26</f>
        <v>593844444.44444442</v>
      </c>
      <c r="U156" s="110">
        <f>'State Appliances'!AK26</f>
        <v>575800000</v>
      </c>
      <c r="V156" s="110">
        <f>'State Appliances'!AL26</f>
        <v>575800000</v>
      </c>
      <c r="W156" s="110">
        <f>'State Appliances'!AM26</f>
        <v>575800000</v>
      </c>
      <c r="X156" s="110">
        <f>'State Appliances'!AN26</f>
        <v>575800000</v>
      </c>
      <c r="Y156" s="110">
        <f>'State Appliances'!AO26</f>
        <v>575800000</v>
      </c>
      <c r="Z156" s="110">
        <f>'State Appliances'!AP26</f>
        <v>575800000</v>
      </c>
      <c r="AA156" s="110">
        <f>'State Appliances'!AQ26</f>
        <v>575800000</v>
      </c>
      <c r="AB156" s="110">
        <f>'State Appliances'!AR26</f>
        <v>575800000</v>
      </c>
      <c r="AC156" s="110">
        <f>'State Appliances'!AS26</f>
        <v>575800000</v>
      </c>
      <c r="AD156" s="110">
        <f>'State Appliances'!AT26</f>
        <v>575800000</v>
      </c>
      <c r="AE156" s="110">
        <f>'State Appliances'!AU26</f>
        <v>575800000</v>
      </c>
      <c r="AF156" s="120">
        <f>'State Appliances'!AV26</f>
        <v>575800000</v>
      </c>
      <c r="AG156" s="109">
        <f>'State Appliances'!AW26</f>
        <v>0</v>
      </c>
      <c r="AH156" s="110">
        <f>'State Appliances'!AX26</f>
        <v>0</v>
      </c>
      <c r="AI156" s="110">
        <f>'State Appliances'!AY26</f>
        <v>283666.66666666663</v>
      </c>
      <c r="AJ156" s="110">
        <f>'State Appliances'!AZ26</f>
        <v>567333.33333333326</v>
      </c>
      <c r="AK156" s="110">
        <f>'State Appliances'!BA26</f>
        <v>851000</v>
      </c>
      <c r="AL156" s="110">
        <f>'State Appliances'!BB26</f>
        <v>1134666.6666666665</v>
      </c>
      <c r="AM156" s="110">
        <f>'State Appliances'!BC26</f>
        <v>1418333.3333333333</v>
      </c>
      <c r="AN156" s="110">
        <f>'State Appliances'!BD26</f>
        <v>1702000</v>
      </c>
      <c r="AO156" s="110">
        <f>'State Appliances'!BE26</f>
        <v>1985666.6666666665</v>
      </c>
      <c r="AP156" s="110">
        <f>'State Appliances'!BF26</f>
        <v>2269333.333333333</v>
      </c>
      <c r="AQ156" s="110">
        <f>'State Appliances'!BG26</f>
        <v>2553000</v>
      </c>
      <c r="AR156" s="110">
        <f>'State Appliances'!BH26</f>
        <v>2836666.6666666665</v>
      </c>
      <c r="AS156" s="110">
        <f>'State Appliances'!BI26</f>
        <v>2777222.222222222</v>
      </c>
      <c r="AT156" s="110">
        <f>'State Appliances'!BJ26</f>
        <v>2889333.333333333</v>
      </c>
      <c r="AU156" s="110">
        <f>'State Appliances'!BK26</f>
        <v>2670777.777777778</v>
      </c>
      <c r="AV156" s="110">
        <f>'State Appliances'!BL26</f>
        <v>2700222.222222222</v>
      </c>
      <c r="AW156" s="110">
        <f>'State Appliances'!BM26</f>
        <v>2553000</v>
      </c>
      <c r="AX156" s="110">
        <f>'State Appliances'!BN26</f>
        <v>2553000</v>
      </c>
      <c r="AY156" s="110">
        <f>'State Appliances'!BO26</f>
        <v>2553000</v>
      </c>
      <c r="AZ156" s="110">
        <f>'State Appliances'!BP26</f>
        <v>2553000</v>
      </c>
      <c r="BA156" s="110">
        <f>'State Appliances'!BQ26</f>
        <v>2553000</v>
      </c>
      <c r="BB156" s="110">
        <f>'State Appliances'!BR26</f>
        <v>2553000</v>
      </c>
      <c r="BC156" s="110">
        <f>'State Appliances'!BS26</f>
        <v>2553000</v>
      </c>
      <c r="BD156" s="110">
        <f>'State Appliances'!BT26</f>
        <v>2553000</v>
      </c>
      <c r="BE156" s="110">
        <f>'State Appliances'!BU26</f>
        <v>2553000</v>
      </c>
      <c r="BF156" s="110">
        <f>'State Appliances'!BV26</f>
        <v>2553000</v>
      </c>
      <c r="BG156" s="110">
        <f>'State Appliances'!BW26</f>
        <v>2553000</v>
      </c>
      <c r="BH156" s="110">
        <f>'State Appliances'!BX26</f>
        <v>2553000</v>
      </c>
      <c r="BI156" s="110">
        <f>'State Appliances'!BY26</f>
        <v>2553000</v>
      </c>
      <c r="BJ156" s="120">
        <f>'State Appliances'!BZ26</f>
        <v>2553000</v>
      </c>
      <c r="BK156" s="109">
        <f>'State Appliances'!CA26</f>
        <v>0</v>
      </c>
      <c r="BL156" s="110">
        <f>'State Appliances'!CB26</f>
        <v>0</v>
      </c>
      <c r="BM156" s="110">
        <f>'State Appliances'!CC26</f>
        <v>53971.939749608762</v>
      </c>
      <c r="BN156" s="110">
        <f>'State Appliances'!CD26</f>
        <v>107394.21126760564</v>
      </c>
      <c r="BO156" s="110">
        <f>'State Appliances'!CE26</f>
        <v>160266.81455399058</v>
      </c>
      <c r="BP156" s="110">
        <f>'State Appliances'!CF26</f>
        <v>210610.94397496086</v>
      </c>
      <c r="BQ156" s="110">
        <f>'State Appliances'!CG26</f>
        <v>259416.00234741776</v>
      </c>
      <c r="BR156" s="110">
        <f>'State Appliances'!CH26</f>
        <v>331627.15211267601</v>
      </c>
      <c r="BS156" s="110">
        <f>'State Appliances'!CI26</f>
        <v>368668.27934272285</v>
      </c>
      <c r="BT156" s="110">
        <f>'State Appliances'!CJ26</f>
        <v>404541.07042253524</v>
      </c>
      <c r="BU156" s="110">
        <f>'State Appliances'!CK26</f>
        <v>436277.31690140843</v>
      </c>
      <c r="BV156" s="110">
        <f>'State Appliances'!CL26</f>
        <v>459320.06103286386</v>
      </c>
      <c r="BW156" s="110">
        <f>'State Appliances'!CM26</f>
        <v>436596.34507042251</v>
      </c>
      <c r="BX156" s="110">
        <f>'State Appliances'!CN26</f>
        <v>436367.52112676052</v>
      </c>
      <c r="BY156" s="110">
        <f>'State Appliances'!CO26</f>
        <v>410158.96635367756</v>
      </c>
      <c r="BZ156" s="110">
        <f>'State Appliances'!CP26</f>
        <v>403300.9906103285</v>
      </c>
      <c r="CA156" s="110">
        <f>'State Appliances'!CQ26</f>
        <v>383025.74882629095</v>
      </c>
      <c r="CB156" s="110">
        <f>'State Appliances'!CR26</f>
        <v>373840.42801251943</v>
      </c>
      <c r="CC156" s="110">
        <f>'State Appliances'!CS26</f>
        <v>357125.09154929558</v>
      </c>
      <c r="CD156" s="110">
        <f>'State Appliances'!CT26</f>
        <v>347231.0633802815</v>
      </c>
      <c r="CE156" s="110">
        <f>'State Appliances'!CU26</f>
        <v>337337.03521126753</v>
      </c>
      <c r="CF156" s="110">
        <f>'State Appliances'!CV26</f>
        <v>327443.00704225339</v>
      </c>
      <c r="CG156" s="110">
        <f>'State Appliances'!CW26</f>
        <v>317548.97887323931</v>
      </c>
      <c r="CH156" s="110">
        <f>'State Appliances'!CX26</f>
        <v>307654.95070422516</v>
      </c>
      <c r="CI156" s="110">
        <f>'State Appliances'!CY26</f>
        <v>297760.92253521108</v>
      </c>
      <c r="CJ156" s="110">
        <f>'State Appliances'!CZ26</f>
        <v>287866.89436619694</v>
      </c>
      <c r="CK156" s="110">
        <f>'State Appliances'!DA26</f>
        <v>277972.86619718286</v>
      </c>
      <c r="CL156" s="110">
        <f>'State Appliances'!DB26</f>
        <v>268078.83802816883</v>
      </c>
      <c r="CM156" s="110">
        <f>'State Appliances'!DC26</f>
        <v>258184.80985915478</v>
      </c>
      <c r="CN156" s="120">
        <f>'State Appliances'!DD26</f>
        <v>248290.78169014078</v>
      </c>
    </row>
    <row r="157" spans="2:92">
      <c r="B157" s="96" t="s">
        <v>47</v>
      </c>
      <c r="C157" s="109">
        <f>C156*Inputs!$B$47</f>
        <v>0</v>
      </c>
      <c r="D157" s="110">
        <f>Output_Detail!D156*Inputs!$B$46</f>
        <v>0</v>
      </c>
      <c r="E157" s="110">
        <f>Output_Detail!E156*Inputs!$B$46</f>
        <v>57945007.923930265</v>
      </c>
      <c r="F157" s="110">
        <f>Output_Detail!F156*Inputs!$B$46</f>
        <v>115890015.84786053</v>
      </c>
      <c r="G157" s="110">
        <f>Output_Detail!G156*Inputs!$B$46</f>
        <v>173835023.7717908</v>
      </c>
      <c r="H157" s="110">
        <f>Output_Detail!H156*Inputs!$B$46</f>
        <v>231780031.69572106</v>
      </c>
      <c r="I157" s="110">
        <f>Output_Detail!I156*Inputs!$B$46</f>
        <v>289725039.61965132</v>
      </c>
      <c r="J157" s="110">
        <f>Output_Detail!J156*Inputs!$B$46</f>
        <v>389543819.33438987</v>
      </c>
      <c r="K157" s="110">
        <f>Output_Detail!K156*Inputs!$B$46</f>
        <v>433530903.32805073</v>
      </c>
      <c r="L157" s="110">
        <f>Output_Detail!L156*Inputs!$B$46</f>
        <v>477517987.32171154</v>
      </c>
      <c r="M157" s="110">
        <f>Output_Detail!M156*Inputs!$B$46</f>
        <v>521505071.31537241</v>
      </c>
      <c r="N157" s="110">
        <f>Output_Detail!N156*Inputs!$B$46</f>
        <v>552268858.95404112</v>
      </c>
      <c r="O157" s="110">
        <f>Output_Detail!O156*Inputs!$B$46</f>
        <v>535151030.11093509</v>
      </c>
      <c r="P157" s="110">
        <f>Output_Detail!P156*Inputs!$B$46</f>
        <v>541974009.50871634</v>
      </c>
      <c r="Q157" s="110">
        <f>Output_Detail!Q156*Inputs!$B$46</f>
        <v>535352297.93977809</v>
      </c>
      <c r="R157" s="110">
        <f>Output_Detail!R156*Inputs!$B$46</f>
        <v>538814104.59587955</v>
      </c>
      <c r="S157" s="110">
        <f>Output_Detail!S156*Inputs!$B$46</f>
        <v>535513312.20285267</v>
      </c>
      <c r="T157" s="110">
        <f>Output_Detail!T156*Inputs!$B$46</f>
        <v>537848019.01743269</v>
      </c>
      <c r="U157" s="110">
        <f>Output_Detail!U156*Inputs!$B$46</f>
        <v>521505071.31537241</v>
      </c>
      <c r="V157" s="110">
        <f>Output_Detail!V156*Inputs!$B$46</f>
        <v>521505071.31537241</v>
      </c>
      <c r="W157" s="110">
        <f>Output_Detail!W156*Inputs!$B$46</f>
        <v>521505071.31537241</v>
      </c>
      <c r="X157" s="110">
        <f>Output_Detail!X156*Inputs!$B$46</f>
        <v>521505071.31537241</v>
      </c>
      <c r="Y157" s="110">
        <f>Output_Detail!Y156*Inputs!$B$46</f>
        <v>521505071.31537241</v>
      </c>
      <c r="Z157" s="110">
        <f>Output_Detail!Z156*Inputs!$B$46</f>
        <v>521505071.31537241</v>
      </c>
      <c r="AA157" s="110">
        <f>Output_Detail!AA156*Inputs!$B$46</f>
        <v>521505071.31537241</v>
      </c>
      <c r="AB157" s="110">
        <f>Output_Detail!AB156*Inputs!$B$46</f>
        <v>521505071.31537241</v>
      </c>
      <c r="AC157" s="110">
        <f>Output_Detail!AC156*Inputs!$B$46</f>
        <v>521505071.31537241</v>
      </c>
      <c r="AD157" s="110">
        <f>Output_Detail!AD156*Inputs!$B$46</f>
        <v>521505071.31537241</v>
      </c>
      <c r="AE157" s="110">
        <f>Output_Detail!AE156*Inputs!$B$46</f>
        <v>521505071.31537241</v>
      </c>
      <c r="AF157" s="120">
        <f>Output_Detail!AF156*Inputs!$B$46</f>
        <v>521505071.31537241</v>
      </c>
      <c r="AG157" s="109">
        <f>Output_Detail!AG156*Inputs!$B$46</f>
        <v>0</v>
      </c>
      <c r="AH157" s="110">
        <f>Output_Detail!AH156*Inputs!$B$46</f>
        <v>0</v>
      </c>
      <c r="AI157" s="110">
        <f>Output_Detail!AI156*Inputs!$B$46</f>
        <v>256918.38351822502</v>
      </c>
      <c r="AJ157" s="110">
        <f>Output_Detail!AJ156*Inputs!$B$46</f>
        <v>513836.76703645004</v>
      </c>
      <c r="AK157" s="110">
        <f>Output_Detail!AK156*Inputs!$B$46</f>
        <v>770755.15055467514</v>
      </c>
      <c r="AL157" s="110">
        <f>Output_Detail!AL156*Inputs!$B$46</f>
        <v>1027673.5340729001</v>
      </c>
      <c r="AM157" s="110">
        <f>Output_Detail!AM156*Inputs!$B$46</f>
        <v>1284591.9175911252</v>
      </c>
      <c r="AN157" s="110">
        <f>Output_Detail!AN156*Inputs!$B$46</f>
        <v>1541510.3011093503</v>
      </c>
      <c r="AO157" s="110">
        <f>Output_Detail!AO156*Inputs!$B$46</f>
        <v>1798428.6846275751</v>
      </c>
      <c r="AP157" s="110">
        <f>Output_Detail!AP156*Inputs!$B$46</f>
        <v>2055347.0681458001</v>
      </c>
      <c r="AQ157" s="110">
        <f>Output_Detail!AQ156*Inputs!$B$46</f>
        <v>2312265.4516640254</v>
      </c>
      <c r="AR157" s="110">
        <f>Output_Detail!AR156*Inputs!$B$46</f>
        <v>2569183.8351822505</v>
      </c>
      <c r="AS157" s="110">
        <f>Output_Detail!AS156*Inputs!$B$46</f>
        <v>2515344.6909667193</v>
      </c>
      <c r="AT157" s="110">
        <f>Output_Detail!AT156*Inputs!$B$46</f>
        <v>2616884.3106180662</v>
      </c>
      <c r="AU157" s="110">
        <f>Output_Detail!AU156*Inputs!$B$46</f>
        <v>2418937.4009508719</v>
      </c>
      <c r="AV157" s="110">
        <f>Output_Detail!AV156*Inputs!$B$46</f>
        <v>2445605.388272583</v>
      </c>
      <c r="AW157" s="110">
        <f>Output_Detail!AW156*Inputs!$B$46</f>
        <v>2312265.4516640254</v>
      </c>
      <c r="AX157" s="110">
        <f>Output_Detail!AX156*Inputs!$B$46</f>
        <v>2312265.4516640254</v>
      </c>
      <c r="AY157" s="110">
        <f>Output_Detail!AY156*Inputs!$B$46</f>
        <v>2312265.4516640254</v>
      </c>
      <c r="AZ157" s="110">
        <f>Output_Detail!AZ156*Inputs!$B$46</f>
        <v>2312265.4516640254</v>
      </c>
      <c r="BA157" s="110">
        <f>Output_Detail!BA156*Inputs!$B$46</f>
        <v>2312265.4516640254</v>
      </c>
      <c r="BB157" s="110">
        <f>Output_Detail!BB156*Inputs!$B$46</f>
        <v>2312265.4516640254</v>
      </c>
      <c r="BC157" s="110">
        <f>Output_Detail!BC156*Inputs!$B$46</f>
        <v>2312265.4516640254</v>
      </c>
      <c r="BD157" s="110">
        <f>Output_Detail!BD156*Inputs!$B$46</f>
        <v>2312265.4516640254</v>
      </c>
      <c r="BE157" s="110">
        <f>Output_Detail!BE156*Inputs!$B$46</f>
        <v>2312265.4516640254</v>
      </c>
      <c r="BF157" s="110">
        <f>Output_Detail!BF156*Inputs!$B$46</f>
        <v>2312265.4516640254</v>
      </c>
      <c r="BG157" s="110">
        <f>Output_Detail!BG156*Inputs!$B$46</f>
        <v>2312265.4516640254</v>
      </c>
      <c r="BH157" s="110">
        <f>Output_Detail!BH156*Inputs!$B$46</f>
        <v>2312265.4516640254</v>
      </c>
      <c r="BI157" s="110">
        <f>Output_Detail!BI156*Inputs!$B$46</f>
        <v>2312265.4516640254</v>
      </c>
      <c r="BJ157" s="120">
        <f>Output_Detail!BJ156*Inputs!$B$46</f>
        <v>2312265.4516640254</v>
      </c>
      <c r="BK157" s="109">
        <f>Output_Detail!BK156*Inputs!$B$46</f>
        <v>0</v>
      </c>
      <c r="BL157" s="110">
        <f>Output_Detail!BL156*Inputs!$B$46</f>
        <v>0</v>
      </c>
      <c r="BM157" s="110">
        <f>Output_Detail!BM156*Inputs!$B$46</f>
        <v>48882.668093346132</v>
      </c>
      <c r="BN157" s="110">
        <f>Output_Detail!BN156*Inputs!$B$46</f>
        <v>97267.498794669766</v>
      </c>
      <c r="BO157" s="110">
        <f>Output_Detail!BO156*Inputs!$B$46</f>
        <v>145154.49210397087</v>
      </c>
      <c r="BP157" s="110">
        <f>Output_Detail!BP156*Inputs!$B$46</f>
        <v>190751.43340996851</v>
      </c>
      <c r="BQ157" s="110">
        <f>Output_Detail!BQ156*Inputs!$B$46</f>
        <v>234954.4300183031</v>
      </c>
      <c r="BR157" s="110">
        <f>Output_Detail!BR156*Inputs!$B$46</f>
        <v>300356.44601013366</v>
      </c>
      <c r="BS157" s="110">
        <f>Output_Detail!BS156*Inputs!$B$46</f>
        <v>333904.78865985118</v>
      </c>
      <c r="BT157" s="110">
        <f>Output_Detail!BT156*Inputs!$B$46</f>
        <v>366394.96314814407</v>
      </c>
      <c r="BU157" s="110">
        <f>Output_Detail!BU156*Inputs!$B$46</f>
        <v>395138.64755809022</v>
      </c>
      <c r="BV157" s="110">
        <f>Output_Detail!BV156*Inputs!$B$46</f>
        <v>416008.5814267539</v>
      </c>
      <c r="BW157" s="110">
        <f>Output_Detail!BW156*Inputs!$B$46</f>
        <v>395427.59303921787</v>
      </c>
      <c r="BX157" s="110">
        <f>Output_Detail!BX156*Inputs!$B$46</f>
        <v>395220.34599674109</v>
      </c>
      <c r="BY157" s="110">
        <f>Output_Detail!BY156*Inputs!$B$46</f>
        <v>371483.12087341794</v>
      </c>
      <c r="BZ157" s="110">
        <f>Output_Detail!BZ156*Inputs!$B$46</f>
        <v>365271.81637686648</v>
      </c>
      <c r="CA157" s="110">
        <f>Output_Detail!CA156*Inputs!$B$46</f>
        <v>346908.42385772627</v>
      </c>
      <c r="CB157" s="110">
        <f>Output_Detail!CB156*Inputs!$B$46</f>
        <v>338589.23075935792</v>
      </c>
      <c r="CC157" s="110">
        <f>Output_Detail!CC156*Inputs!$B$46</f>
        <v>323450.06310685014</v>
      </c>
      <c r="CD157" s="110">
        <f>Output_Detail!CD156*Inputs!$B$46</f>
        <v>314488.99005044514</v>
      </c>
      <c r="CE157" s="110">
        <f>Output_Detail!CE156*Inputs!$B$46</f>
        <v>305527.91699404025</v>
      </c>
      <c r="CF157" s="110">
        <f>Output_Detail!CF156*Inputs!$B$46</f>
        <v>296566.84393763519</v>
      </c>
      <c r="CG157" s="110">
        <f>Output_Detail!CG156*Inputs!$B$46</f>
        <v>287605.77088123024</v>
      </c>
      <c r="CH157" s="110">
        <f>Output_Detail!CH156*Inputs!$B$46</f>
        <v>278644.69782482518</v>
      </c>
      <c r="CI157" s="110">
        <f>Output_Detail!CI156*Inputs!$B$46</f>
        <v>269683.62476842018</v>
      </c>
      <c r="CJ157" s="110">
        <f>Output_Detail!CJ156*Inputs!$B$46</f>
        <v>260722.55171201515</v>
      </c>
      <c r="CK157" s="110">
        <f>Output_Detail!CK156*Inputs!$B$46</f>
        <v>251761.47865561015</v>
      </c>
      <c r="CL157" s="110">
        <f>Output_Detail!CL156*Inputs!$B$46</f>
        <v>242800.4055992052</v>
      </c>
      <c r="CM157" s="110">
        <f>Output_Detail!CM156*Inputs!$B$46</f>
        <v>233839.33254280026</v>
      </c>
      <c r="CN157" s="120">
        <f>Output_Detail!CN156*Inputs!$B$46</f>
        <v>224878.25948639534</v>
      </c>
    </row>
    <row r="158" spans="2:92">
      <c r="B158" s="96" t="s">
        <v>48</v>
      </c>
      <c r="C158" s="109">
        <f>C157*Inputs!$B$60</f>
        <v>0</v>
      </c>
      <c r="D158" s="110">
        <f>D157*Inputs!$B$60</f>
        <v>0</v>
      </c>
      <c r="E158" s="110">
        <f>E157*Inputs!$B$60</f>
        <v>57945007.923930265</v>
      </c>
      <c r="F158" s="110">
        <f>F157*Inputs!$B$60</f>
        <v>115890015.84786053</v>
      </c>
      <c r="G158" s="110">
        <f>G157*Inputs!$B$60</f>
        <v>173835023.7717908</v>
      </c>
      <c r="H158" s="110">
        <f>H157*Inputs!$B$60</f>
        <v>231780031.69572106</v>
      </c>
      <c r="I158" s="110">
        <f>I157*Inputs!$B$60</f>
        <v>289725039.61965132</v>
      </c>
      <c r="J158" s="110">
        <f>J157*Inputs!$B$60</f>
        <v>389543819.33438987</v>
      </c>
      <c r="K158" s="110">
        <f>K157*Inputs!$B$60</f>
        <v>433530903.32805073</v>
      </c>
      <c r="L158" s="110">
        <f>L157*Inputs!$B$60</f>
        <v>477517987.32171154</v>
      </c>
      <c r="M158" s="110">
        <f>M157*Inputs!$B$60</f>
        <v>521505071.31537241</v>
      </c>
      <c r="N158" s="110">
        <f>N157*Inputs!$B$60</f>
        <v>552268858.95404112</v>
      </c>
      <c r="O158" s="110">
        <f>O157*Inputs!$B$60</f>
        <v>535151030.11093509</v>
      </c>
      <c r="P158" s="110">
        <f>P157*Inputs!$B$60</f>
        <v>541974009.50871634</v>
      </c>
      <c r="Q158" s="110">
        <f>Q157*Inputs!$B$60</f>
        <v>535352297.93977809</v>
      </c>
      <c r="R158" s="110">
        <f>R157*Inputs!$B$60</f>
        <v>538814104.59587955</v>
      </c>
      <c r="S158" s="110">
        <f>S157*Inputs!$B$60</f>
        <v>535513312.20285267</v>
      </c>
      <c r="T158" s="110">
        <f>T157*Inputs!$B$60</f>
        <v>537848019.01743269</v>
      </c>
      <c r="U158" s="110">
        <f>U157*Inputs!$B$60</f>
        <v>521505071.31537241</v>
      </c>
      <c r="V158" s="110">
        <f>V157*Inputs!$B$60</f>
        <v>521505071.31537241</v>
      </c>
      <c r="W158" s="110">
        <f>W157*Inputs!$B$60</f>
        <v>521505071.31537241</v>
      </c>
      <c r="X158" s="110">
        <f>X157*Inputs!$B$60</f>
        <v>521505071.31537241</v>
      </c>
      <c r="Y158" s="110">
        <f>Y157*Inputs!$B$60</f>
        <v>521505071.31537241</v>
      </c>
      <c r="Z158" s="110">
        <f>Z157*Inputs!$B$60</f>
        <v>521505071.31537241</v>
      </c>
      <c r="AA158" s="110">
        <f>AA157*Inputs!$B$60</f>
        <v>521505071.31537241</v>
      </c>
      <c r="AB158" s="110">
        <f>AB157*Inputs!$B$60</f>
        <v>521505071.31537241</v>
      </c>
      <c r="AC158" s="110">
        <f>AC157*Inputs!$B$60</f>
        <v>521505071.31537241</v>
      </c>
      <c r="AD158" s="110">
        <f>AD157*Inputs!$B$60</f>
        <v>521505071.31537241</v>
      </c>
      <c r="AE158" s="110">
        <f>AE157*Inputs!$B$60</f>
        <v>521505071.31537241</v>
      </c>
      <c r="AF158" s="120">
        <f>AF157*Inputs!$B$60</f>
        <v>521505071.31537241</v>
      </c>
      <c r="AG158" s="109">
        <f>AG157*Inputs!$B$60</f>
        <v>0</v>
      </c>
      <c r="AH158" s="110">
        <f>AH157*Inputs!$B$60</f>
        <v>0</v>
      </c>
      <c r="AI158" s="110">
        <f>AI157*Inputs!$B$60</f>
        <v>256918.38351822502</v>
      </c>
      <c r="AJ158" s="110">
        <f>AJ157*Inputs!$B$60</f>
        <v>513836.76703645004</v>
      </c>
      <c r="AK158" s="110">
        <f>AK157*Inputs!$B$60</f>
        <v>770755.15055467514</v>
      </c>
      <c r="AL158" s="110">
        <f>AL157*Inputs!$B$60</f>
        <v>1027673.5340729001</v>
      </c>
      <c r="AM158" s="110">
        <f>AM157*Inputs!$B$60</f>
        <v>1284591.9175911252</v>
      </c>
      <c r="AN158" s="110">
        <f>AN157*Inputs!$B$60</f>
        <v>1541510.3011093503</v>
      </c>
      <c r="AO158" s="110">
        <f>AO157*Inputs!$B$60</f>
        <v>1798428.6846275751</v>
      </c>
      <c r="AP158" s="110">
        <f>AP157*Inputs!$B$60</f>
        <v>2055347.0681458001</v>
      </c>
      <c r="AQ158" s="110">
        <f>AQ157*Inputs!$B$60</f>
        <v>2312265.4516640254</v>
      </c>
      <c r="AR158" s="110">
        <f>AR157*Inputs!$B$60</f>
        <v>2569183.8351822505</v>
      </c>
      <c r="AS158" s="110">
        <f>AS157*Inputs!$B$60</f>
        <v>2515344.6909667193</v>
      </c>
      <c r="AT158" s="110">
        <f>AT157*Inputs!$B$60</f>
        <v>2616884.3106180662</v>
      </c>
      <c r="AU158" s="110">
        <f>AU157*Inputs!$B$60</f>
        <v>2418937.4009508719</v>
      </c>
      <c r="AV158" s="110">
        <f>AV157*Inputs!$B$60</f>
        <v>2445605.388272583</v>
      </c>
      <c r="AW158" s="110">
        <f>AW157*Inputs!$B$60</f>
        <v>2312265.4516640254</v>
      </c>
      <c r="AX158" s="110">
        <f>AX157*Inputs!$B$60</f>
        <v>2312265.4516640254</v>
      </c>
      <c r="AY158" s="110">
        <f>AY157*Inputs!$B$60</f>
        <v>2312265.4516640254</v>
      </c>
      <c r="AZ158" s="110">
        <f>AZ157*Inputs!$B$60</f>
        <v>2312265.4516640254</v>
      </c>
      <c r="BA158" s="110">
        <f>BA157*Inputs!$B$60</f>
        <v>2312265.4516640254</v>
      </c>
      <c r="BB158" s="110">
        <f>BB157*Inputs!$B$60</f>
        <v>2312265.4516640254</v>
      </c>
      <c r="BC158" s="110">
        <f>BC157*Inputs!$B$60</f>
        <v>2312265.4516640254</v>
      </c>
      <c r="BD158" s="110">
        <f>BD157*Inputs!$B$60</f>
        <v>2312265.4516640254</v>
      </c>
      <c r="BE158" s="110">
        <f>BE157*Inputs!$B$60</f>
        <v>2312265.4516640254</v>
      </c>
      <c r="BF158" s="110">
        <f>BF157*Inputs!$B$60</f>
        <v>2312265.4516640254</v>
      </c>
      <c r="BG158" s="110">
        <f>BG157*Inputs!$B$60</f>
        <v>2312265.4516640254</v>
      </c>
      <c r="BH158" s="110">
        <f>BH157*Inputs!$B$60</f>
        <v>2312265.4516640254</v>
      </c>
      <c r="BI158" s="110">
        <f>BI157*Inputs!$B$60</f>
        <v>2312265.4516640254</v>
      </c>
      <c r="BJ158" s="120">
        <f>BJ157*Inputs!$B$60</f>
        <v>2312265.4516640254</v>
      </c>
      <c r="BK158" s="109">
        <f>BK157*Inputs!$B$60</f>
        <v>0</v>
      </c>
      <c r="BL158" s="110">
        <f>BL157*Inputs!$B$60</f>
        <v>0</v>
      </c>
      <c r="BM158" s="110">
        <f>BM157*Inputs!$B$60</f>
        <v>48882.668093346132</v>
      </c>
      <c r="BN158" s="110">
        <f>BN157*Inputs!$B$60</f>
        <v>97267.498794669766</v>
      </c>
      <c r="BO158" s="110">
        <f>BO157*Inputs!$B$60</f>
        <v>145154.49210397087</v>
      </c>
      <c r="BP158" s="110">
        <f>BP157*Inputs!$B$60</f>
        <v>190751.43340996851</v>
      </c>
      <c r="BQ158" s="110">
        <f>BQ157*Inputs!$B$60</f>
        <v>234954.4300183031</v>
      </c>
      <c r="BR158" s="110">
        <f>BR157*Inputs!$B$60</f>
        <v>300356.44601013366</v>
      </c>
      <c r="BS158" s="110">
        <f>BS157*Inputs!$B$60</f>
        <v>333904.78865985118</v>
      </c>
      <c r="BT158" s="110">
        <f>BT157*Inputs!$B$60</f>
        <v>366394.96314814407</v>
      </c>
      <c r="BU158" s="110">
        <f>BU157*Inputs!$B$60</f>
        <v>395138.64755809022</v>
      </c>
      <c r="BV158" s="110">
        <f>BV157*Inputs!$B$60</f>
        <v>416008.5814267539</v>
      </c>
      <c r="BW158" s="110">
        <f>BW157*Inputs!$B$60</f>
        <v>395427.59303921787</v>
      </c>
      <c r="BX158" s="110">
        <f>BX157*Inputs!$B$60</f>
        <v>395220.34599674109</v>
      </c>
      <c r="BY158" s="110">
        <f>BY157*Inputs!$B$60</f>
        <v>371483.12087341794</v>
      </c>
      <c r="BZ158" s="110">
        <f>BZ157*Inputs!$B$60</f>
        <v>365271.81637686648</v>
      </c>
      <c r="CA158" s="110">
        <f>CA157*Inputs!$B$60</f>
        <v>346908.42385772627</v>
      </c>
      <c r="CB158" s="110">
        <f>CB157*Inputs!$B$60</f>
        <v>338589.23075935792</v>
      </c>
      <c r="CC158" s="110">
        <f>CC157*Inputs!$B$60</f>
        <v>323450.06310685014</v>
      </c>
      <c r="CD158" s="110">
        <f>CD157*Inputs!$B$60</f>
        <v>314488.99005044514</v>
      </c>
      <c r="CE158" s="110">
        <f>CE157*Inputs!$B$60</f>
        <v>305527.91699404025</v>
      </c>
      <c r="CF158" s="110">
        <f>CF157*Inputs!$B$60</f>
        <v>296566.84393763519</v>
      </c>
      <c r="CG158" s="110">
        <f>CG157*Inputs!$B$60</f>
        <v>287605.77088123024</v>
      </c>
      <c r="CH158" s="110">
        <f>CH157*Inputs!$B$60</f>
        <v>278644.69782482518</v>
      </c>
      <c r="CI158" s="110">
        <f>CI157*Inputs!$B$60</f>
        <v>269683.62476842018</v>
      </c>
      <c r="CJ158" s="110">
        <f>CJ157*Inputs!$B$60</f>
        <v>260722.55171201515</v>
      </c>
      <c r="CK158" s="110">
        <f>CK157*Inputs!$B$60</f>
        <v>251761.47865561015</v>
      </c>
      <c r="CL158" s="110">
        <f>CL157*Inputs!$B$60</f>
        <v>242800.4055992052</v>
      </c>
      <c r="CM158" s="110">
        <f>CM157*Inputs!$B$60</f>
        <v>233839.33254280026</v>
      </c>
      <c r="CN158" s="120">
        <f>CN157*Inputs!$B$60</f>
        <v>224878.25948639534</v>
      </c>
    </row>
    <row r="159" spans="2:92">
      <c r="B159" s="96" t="s">
        <v>49</v>
      </c>
      <c r="C159" s="109">
        <f>C158*Inputs!$B$75</f>
        <v>0</v>
      </c>
      <c r="D159" s="110">
        <f>D158*Inputs!$B$75</f>
        <v>0</v>
      </c>
      <c r="E159" s="110">
        <f>E158*Inputs!$B$75</f>
        <v>36505354.992076069</v>
      </c>
      <c r="F159" s="110">
        <f>F158*Inputs!$B$75</f>
        <v>73010709.984152138</v>
      </c>
      <c r="G159" s="110">
        <f>G158*Inputs!$B$75</f>
        <v>109516064.97622821</v>
      </c>
      <c r="H159" s="110">
        <f>H158*Inputs!$B$75</f>
        <v>146021419.96830428</v>
      </c>
      <c r="I159" s="110">
        <f>I158*Inputs!$B$75</f>
        <v>182526774.96038035</v>
      </c>
      <c r="J159" s="110">
        <f>J158*Inputs!$B$75</f>
        <v>245412606.18066561</v>
      </c>
      <c r="K159" s="110">
        <f>K158*Inputs!$B$75</f>
        <v>273124469.09667194</v>
      </c>
      <c r="L159" s="110">
        <f>L158*Inputs!$B$75</f>
        <v>300836332.01267827</v>
      </c>
      <c r="M159" s="110">
        <f>M158*Inputs!$B$75</f>
        <v>328548194.92868459</v>
      </c>
      <c r="N159" s="110">
        <f>N158*Inputs!$B$75</f>
        <v>347929381.14104593</v>
      </c>
      <c r="O159" s="110">
        <f>O158*Inputs!$B$75</f>
        <v>337145148.9698891</v>
      </c>
      <c r="P159" s="110">
        <f>P158*Inputs!$B$75</f>
        <v>341443625.99049127</v>
      </c>
      <c r="Q159" s="110">
        <f>Q158*Inputs!$B$75</f>
        <v>337271947.70206022</v>
      </c>
      <c r="R159" s="110">
        <f>R158*Inputs!$B$75</f>
        <v>339452885.8954041</v>
      </c>
      <c r="S159" s="110">
        <f>S158*Inputs!$B$75</f>
        <v>337373386.68779719</v>
      </c>
      <c r="T159" s="110">
        <f>T158*Inputs!$B$75</f>
        <v>338844251.9809826</v>
      </c>
      <c r="U159" s="110">
        <f>U158*Inputs!$B$75</f>
        <v>328548194.92868459</v>
      </c>
      <c r="V159" s="110">
        <f>V158*Inputs!$B$75</f>
        <v>328548194.92868459</v>
      </c>
      <c r="W159" s="110">
        <f>W158*Inputs!$B$75</f>
        <v>328548194.92868459</v>
      </c>
      <c r="X159" s="110">
        <f>X158*Inputs!$B$75</f>
        <v>328548194.92868459</v>
      </c>
      <c r="Y159" s="110">
        <f>Y158*Inputs!$B$75</f>
        <v>328548194.92868459</v>
      </c>
      <c r="Z159" s="110">
        <f>Z158*Inputs!$B$75</f>
        <v>328548194.92868459</v>
      </c>
      <c r="AA159" s="110">
        <f>AA158*Inputs!$B$75</f>
        <v>328548194.92868459</v>
      </c>
      <c r="AB159" s="110">
        <f>AB158*Inputs!$B$75</f>
        <v>328548194.92868459</v>
      </c>
      <c r="AC159" s="110">
        <f>AC158*Inputs!$B$75</f>
        <v>328548194.92868459</v>
      </c>
      <c r="AD159" s="110">
        <f>AD158*Inputs!$B$75</f>
        <v>328548194.92868459</v>
      </c>
      <c r="AE159" s="110">
        <f>AE158*Inputs!$B$75</f>
        <v>328548194.92868459</v>
      </c>
      <c r="AF159" s="120">
        <f>AF158*Inputs!$B$75</f>
        <v>328548194.92868459</v>
      </c>
      <c r="AG159" s="109">
        <f>AG158*Inputs!$B$75</f>
        <v>0</v>
      </c>
      <c r="AH159" s="110">
        <f>AH158*Inputs!$B$75</f>
        <v>0</v>
      </c>
      <c r="AI159" s="110">
        <f>AI158*Inputs!$B$75</f>
        <v>161858.58161648177</v>
      </c>
      <c r="AJ159" s="110">
        <f>AJ158*Inputs!$B$75</f>
        <v>323717.16323296353</v>
      </c>
      <c r="AK159" s="110">
        <f>AK158*Inputs!$B$75</f>
        <v>485575.74484944536</v>
      </c>
      <c r="AL159" s="110">
        <f>AL158*Inputs!$B$75</f>
        <v>647434.32646592706</v>
      </c>
      <c r="AM159" s="110">
        <f>AM158*Inputs!$B$75</f>
        <v>809292.90808240895</v>
      </c>
      <c r="AN159" s="110">
        <f>AN158*Inputs!$B$75</f>
        <v>971151.48969889071</v>
      </c>
      <c r="AO159" s="110">
        <f>AO158*Inputs!$B$75</f>
        <v>1133010.0713153724</v>
      </c>
      <c r="AP159" s="110">
        <f>AP158*Inputs!$B$75</f>
        <v>1294868.6529318541</v>
      </c>
      <c r="AQ159" s="110">
        <f>AQ158*Inputs!$B$75</f>
        <v>1456727.2345483361</v>
      </c>
      <c r="AR159" s="110">
        <f>AR158*Inputs!$B$75</f>
        <v>1618585.8161648179</v>
      </c>
      <c r="AS159" s="110">
        <f>AS158*Inputs!$B$75</f>
        <v>1584667.1553090331</v>
      </c>
      <c r="AT159" s="110">
        <f>AT158*Inputs!$B$75</f>
        <v>1648637.1156893817</v>
      </c>
      <c r="AU159" s="110">
        <f>AU158*Inputs!$B$75</f>
        <v>1523930.5625990492</v>
      </c>
      <c r="AV159" s="110">
        <f>AV158*Inputs!$B$75</f>
        <v>1540731.3946117272</v>
      </c>
      <c r="AW159" s="110">
        <f>AW158*Inputs!$B$75</f>
        <v>1456727.2345483361</v>
      </c>
      <c r="AX159" s="110">
        <f>AX158*Inputs!$B$75</f>
        <v>1456727.2345483361</v>
      </c>
      <c r="AY159" s="110">
        <f>AY158*Inputs!$B$75</f>
        <v>1456727.2345483361</v>
      </c>
      <c r="AZ159" s="110">
        <f>AZ158*Inputs!$B$75</f>
        <v>1456727.2345483361</v>
      </c>
      <c r="BA159" s="110">
        <f>BA158*Inputs!$B$75</f>
        <v>1456727.2345483361</v>
      </c>
      <c r="BB159" s="110">
        <f>BB158*Inputs!$B$75</f>
        <v>1456727.2345483361</v>
      </c>
      <c r="BC159" s="110">
        <f>BC158*Inputs!$B$75</f>
        <v>1456727.2345483361</v>
      </c>
      <c r="BD159" s="110">
        <f>BD158*Inputs!$B$75</f>
        <v>1456727.2345483361</v>
      </c>
      <c r="BE159" s="110">
        <f>BE158*Inputs!$B$75</f>
        <v>1456727.2345483361</v>
      </c>
      <c r="BF159" s="110">
        <f>BF158*Inputs!$B$75</f>
        <v>1456727.2345483361</v>
      </c>
      <c r="BG159" s="110">
        <f>BG158*Inputs!$B$75</f>
        <v>1456727.2345483361</v>
      </c>
      <c r="BH159" s="110">
        <f>BH158*Inputs!$B$75</f>
        <v>1456727.2345483361</v>
      </c>
      <c r="BI159" s="110">
        <f>BI158*Inputs!$B$75</f>
        <v>1456727.2345483361</v>
      </c>
      <c r="BJ159" s="120">
        <f>BJ158*Inputs!$B$75</f>
        <v>1456727.2345483361</v>
      </c>
      <c r="BK159" s="109">
        <f>BK158*Inputs!$B$75</f>
        <v>0</v>
      </c>
      <c r="BL159" s="110">
        <f>BL158*Inputs!$B$75</f>
        <v>0</v>
      </c>
      <c r="BM159" s="110">
        <f>BM158*Inputs!$B$75</f>
        <v>30796.080898808064</v>
      </c>
      <c r="BN159" s="110">
        <f>BN158*Inputs!$B$75</f>
        <v>61278.524240641949</v>
      </c>
      <c r="BO159" s="110">
        <f>BO158*Inputs!$B$75</f>
        <v>91447.330025501651</v>
      </c>
      <c r="BP159" s="110">
        <f>BP158*Inputs!$B$75</f>
        <v>120173.40304828016</v>
      </c>
      <c r="BQ159" s="110">
        <f>BQ158*Inputs!$B$75</f>
        <v>148021.29091153096</v>
      </c>
      <c r="BR159" s="110">
        <f>BR158*Inputs!$B$75</f>
        <v>189224.5609863842</v>
      </c>
      <c r="BS159" s="110">
        <f>BS158*Inputs!$B$75</f>
        <v>210360.01685570626</v>
      </c>
      <c r="BT159" s="110">
        <f>BT158*Inputs!$B$75</f>
        <v>230828.82678333076</v>
      </c>
      <c r="BU159" s="110">
        <f>BU158*Inputs!$B$75</f>
        <v>248937.34796159685</v>
      </c>
      <c r="BV159" s="110">
        <f>BV158*Inputs!$B$75</f>
        <v>262085.40629885497</v>
      </c>
      <c r="BW159" s="110">
        <f>BW158*Inputs!$B$75</f>
        <v>249119.38361470727</v>
      </c>
      <c r="BX159" s="110">
        <f>BX158*Inputs!$B$75</f>
        <v>248988.81797794689</v>
      </c>
      <c r="BY159" s="110">
        <f>BY158*Inputs!$B$75</f>
        <v>234034.36615025331</v>
      </c>
      <c r="BZ159" s="110">
        <f>BZ158*Inputs!$B$75</f>
        <v>230121.24431742588</v>
      </c>
      <c r="CA159" s="110">
        <f>CA158*Inputs!$B$75</f>
        <v>218552.30703036755</v>
      </c>
      <c r="CB159" s="110">
        <f>CB158*Inputs!$B$75</f>
        <v>213311.21537839549</v>
      </c>
      <c r="CC159" s="110">
        <f>CC158*Inputs!$B$75</f>
        <v>203773.53975731559</v>
      </c>
      <c r="CD159" s="110">
        <f>CD158*Inputs!$B$75</f>
        <v>198128.06373178045</v>
      </c>
      <c r="CE159" s="110">
        <f>CE158*Inputs!$B$75</f>
        <v>192482.58770624537</v>
      </c>
      <c r="CF159" s="110">
        <f>CF158*Inputs!$B$75</f>
        <v>186837.11168071016</v>
      </c>
      <c r="CG159" s="110">
        <f>CG158*Inputs!$B$75</f>
        <v>181191.63565517505</v>
      </c>
      <c r="CH159" s="110">
        <f>CH158*Inputs!$B$75</f>
        <v>175546.15962963988</v>
      </c>
      <c r="CI159" s="110">
        <f>CI158*Inputs!$B$75</f>
        <v>169900.68360410471</v>
      </c>
      <c r="CJ159" s="110">
        <f>CJ158*Inputs!$B$75</f>
        <v>164255.20757856953</v>
      </c>
      <c r="CK159" s="110">
        <f>CK158*Inputs!$B$75</f>
        <v>158609.73155303439</v>
      </c>
      <c r="CL159" s="110">
        <f>CL158*Inputs!$B$75</f>
        <v>152964.25552749928</v>
      </c>
      <c r="CM159" s="110">
        <f>CM158*Inputs!$B$75</f>
        <v>147318.77950196416</v>
      </c>
      <c r="CN159" s="120">
        <f>CN158*Inputs!$B$75</f>
        <v>141673.30347642908</v>
      </c>
    </row>
    <row r="160" spans="2:92">
      <c r="C160" s="109"/>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20"/>
      <c r="AG160" s="109"/>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20"/>
      <c r="BK160" s="109"/>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20"/>
    </row>
    <row r="161" spans="2:92">
      <c r="B161" s="123" t="s">
        <v>53</v>
      </c>
      <c r="C161" s="109"/>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20"/>
      <c r="AG161" s="109"/>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20"/>
      <c r="BK161" s="109"/>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20"/>
    </row>
    <row r="162" spans="2:92">
      <c r="B162" s="96" t="s">
        <v>46</v>
      </c>
      <c r="C162" s="109">
        <f ca="1">C132+C138+C144+C150+C156</f>
        <v>73089700</v>
      </c>
      <c r="D162" s="110">
        <f t="shared" ref="D162:BO162" ca="1" si="111">D132+D138+D144+D150+D156</f>
        <v>146179400</v>
      </c>
      <c r="E162" s="110">
        <f t="shared" ca="1" si="111"/>
        <v>328279974.95871043</v>
      </c>
      <c r="F162" s="110">
        <f t="shared" ca="1" si="111"/>
        <v>715558442.70646191</v>
      </c>
      <c r="G162" s="110">
        <f t="shared" ca="1" si="111"/>
        <v>1202414362.5422094</v>
      </c>
      <c r="H162" s="110">
        <f t="shared" ca="1" si="111"/>
        <v>1962909542.4680438</v>
      </c>
      <c r="I162" s="110">
        <f t="shared" ca="1" si="111"/>
        <v>2676267844.322866</v>
      </c>
      <c r="J162" s="110">
        <f t="shared" ca="1" si="111"/>
        <v>3753093398.5671196</v>
      </c>
      <c r="K162" s="110">
        <f t="shared" ca="1" si="111"/>
        <v>4784832690.6362467</v>
      </c>
      <c r="L162" s="110">
        <f t="shared" ca="1" si="111"/>
        <v>5819623811.0506992</v>
      </c>
      <c r="M162" s="110">
        <f t="shared" ca="1" si="111"/>
        <v>6915521523.5949192</v>
      </c>
      <c r="N162" s="110">
        <f t="shared" ca="1" si="111"/>
        <v>7873801146.4005365</v>
      </c>
      <c r="O162" s="110">
        <f t="shared" ca="1" si="111"/>
        <v>8757594971.8404903</v>
      </c>
      <c r="P162" s="110">
        <f t="shared" ca="1" si="111"/>
        <v>9672429326.0401402</v>
      </c>
      <c r="Q162" s="110">
        <f t="shared" ca="1" si="111"/>
        <v>10394219925.699532</v>
      </c>
      <c r="R162" s="110">
        <f t="shared" ca="1" si="111"/>
        <v>11360905249.546143</v>
      </c>
      <c r="S162" s="110">
        <f t="shared" ca="1" si="111"/>
        <v>12257547348.46805</v>
      </c>
      <c r="T162" s="110">
        <f t="shared" ca="1" si="111"/>
        <v>13193833993.791037</v>
      </c>
      <c r="U162" s="110">
        <f t="shared" ca="1" si="111"/>
        <v>14049459478.559074</v>
      </c>
      <c r="V162" s="110">
        <f t="shared" ca="1" si="111"/>
        <v>14923280064.513859</v>
      </c>
      <c r="W162" s="110">
        <f t="shared" ca="1" si="111"/>
        <v>15672642751.677088</v>
      </c>
      <c r="X162" s="110">
        <f t="shared" ca="1" si="111"/>
        <v>16287421506.072697</v>
      </c>
      <c r="Y162" s="110">
        <f t="shared" ca="1" si="111"/>
        <v>16878658939.981115</v>
      </c>
      <c r="Z162" s="110">
        <f t="shared" ca="1" si="111"/>
        <v>17475330570.744324</v>
      </c>
      <c r="AA162" s="110">
        <f t="shared" ca="1" si="111"/>
        <v>18008432471.607628</v>
      </c>
      <c r="AB162" s="110">
        <f t="shared" ca="1" si="111"/>
        <v>18545281502.397476</v>
      </c>
      <c r="AC162" s="110">
        <f t="shared" ca="1" si="111"/>
        <v>19024720040.277115</v>
      </c>
      <c r="AD162" s="110">
        <f t="shared" ca="1" si="111"/>
        <v>19509457625.222488</v>
      </c>
      <c r="AE162" s="110">
        <f t="shared" ca="1" si="111"/>
        <v>19990032884.072243</v>
      </c>
      <c r="AF162" s="120">
        <f t="shared" ca="1" si="111"/>
        <v>20713645122.786827</v>
      </c>
      <c r="AG162" s="109">
        <f t="shared" ca="1" si="111"/>
        <v>327450</v>
      </c>
      <c r="AH162" s="110">
        <f t="shared" ca="1" si="111"/>
        <v>654900</v>
      </c>
      <c r="AI162" s="110">
        <f t="shared" ca="1" si="111"/>
        <v>1289376.0644408574</v>
      </c>
      <c r="AJ162" s="110">
        <f t="shared" ca="1" si="111"/>
        <v>2030281.229080464</v>
      </c>
      <c r="AK162" s="110">
        <f t="shared" ca="1" si="111"/>
        <v>2857319.4344164487</v>
      </c>
      <c r="AL162" s="110">
        <f t="shared" ca="1" si="111"/>
        <v>3961468.8990209149</v>
      </c>
      <c r="AM162" s="110">
        <f t="shared" ca="1" si="111"/>
        <v>5336024.5001390548</v>
      </c>
      <c r="AN162" s="110">
        <f t="shared" ca="1" si="111"/>
        <v>7057259.9314760603</v>
      </c>
      <c r="AO162" s="110">
        <f t="shared" ca="1" si="111"/>
        <v>8904193.6531532817</v>
      </c>
      <c r="AP162" s="110">
        <f t="shared" ca="1" si="111"/>
        <v>10812832.899935368</v>
      </c>
      <c r="AQ162" s="110">
        <f t="shared" ca="1" si="111"/>
        <v>12724665.973534141</v>
      </c>
      <c r="AR162" s="110">
        <f t="shared" ca="1" si="111"/>
        <v>14659053.819097558</v>
      </c>
      <c r="AS162" s="110">
        <f t="shared" ca="1" si="111"/>
        <v>16190519.134369036</v>
      </c>
      <c r="AT162" s="110">
        <f t="shared" ca="1" si="111"/>
        <v>17895929.832175002</v>
      </c>
      <c r="AU162" s="110">
        <f t="shared" ca="1" si="111"/>
        <v>18670267.748459913</v>
      </c>
      <c r="AV162" s="110">
        <f t="shared" ca="1" si="111"/>
        <v>20082782.210004218</v>
      </c>
      <c r="AW162" s="110">
        <f t="shared" ca="1" si="111"/>
        <v>21404803.683273695</v>
      </c>
      <c r="AX162" s="110">
        <f t="shared" ca="1" si="111"/>
        <v>22851488.633693349</v>
      </c>
      <c r="AY162" s="110">
        <f t="shared" ca="1" si="111"/>
        <v>24211111.279777896</v>
      </c>
      <c r="AZ162" s="110">
        <f t="shared" ca="1" si="111"/>
        <v>25551634.853850007</v>
      </c>
      <c r="BA162" s="110">
        <f t="shared" ca="1" si="111"/>
        <v>26796743.360574152</v>
      </c>
      <c r="BB162" s="110">
        <f t="shared" ca="1" si="111"/>
        <v>27749224.499548025</v>
      </c>
      <c r="BC162" s="110">
        <f t="shared" ca="1" si="111"/>
        <v>28689794.39086023</v>
      </c>
      <c r="BD162" s="110">
        <f t="shared" ca="1" si="111"/>
        <v>29646978.967979062</v>
      </c>
      <c r="BE162" s="110">
        <f t="shared" ca="1" si="111"/>
        <v>30575663.465757549</v>
      </c>
      <c r="BF162" s="110">
        <f t="shared" ca="1" si="111"/>
        <v>31507438.296439581</v>
      </c>
      <c r="BG162" s="110">
        <f t="shared" ca="1" si="111"/>
        <v>32409433.373468116</v>
      </c>
      <c r="BH162" s="110">
        <f t="shared" ca="1" si="111"/>
        <v>33313805.059116881</v>
      </c>
      <c r="BI162" s="110">
        <f t="shared" ca="1" si="111"/>
        <v>33921631.583232716</v>
      </c>
      <c r="BJ162" s="120">
        <f t="shared" ca="1" si="111"/>
        <v>35081802.641934812</v>
      </c>
      <c r="BK162" s="109">
        <f t="shared" ca="1" si="111"/>
        <v>62484.634478873239</v>
      </c>
      <c r="BL162" s="110">
        <f t="shared" ca="1" si="111"/>
        <v>124341.31519718308</v>
      </c>
      <c r="BM162" s="110">
        <f t="shared" ca="1" si="111"/>
        <v>267217.98373158323</v>
      </c>
      <c r="BN162" s="110">
        <f t="shared" ca="1" si="111"/>
        <v>533744.95723132777</v>
      </c>
      <c r="BO162" s="110">
        <f t="shared" ca="1" si="111"/>
        <v>95647024.684274629</v>
      </c>
      <c r="BP162" s="110">
        <f t="shared" ref="BP162:CN162" ca="1" si="112">BP132+BP138+BP144+BP150+BP156</f>
        <v>417335573.89907861</v>
      </c>
      <c r="BQ162" s="110">
        <f t="shared" ca="1" si="112"/>
        <v>748357921.64139259</v>
      </c>
      <c r="BR162" s="110">
        <f t="shared" ca="1" si="112"/>
        <v>1392265073.2615528</v>
      </c>
      <c r="BS162" s="110">
        <f t="shared" ca="1" si="112"/>
        <v>2101569430.1020515</v>
      </c>
      <c r="BT162" s="110">
        <f t="shared" ca="1" si="112"/>
        <v>2695024629.098001</v>
      </c>
      <c r="BU162" s="110">
        <f t="shared" ca="1" si="112"/>
        <v>3343403483.2924213</v>
      </c>
      <c r="BV162" s="110">
        <f t="shared" ca="1" si="112"/>
        <v>3825282165.8898053</v>
      </c>
      <c r="BW162" s="110">
        <f t="shared" ca="1" si="112"/>
        <v>4400730375.1111994</v>
      </c>
      <c r="BX162" s="110">
        <f t="shared" ca="1" si="112"/>
        <v>4976192027.8257446</v>
      </c>
      <c r="BY162" s="110">
        <f t="shared" ca="1" si="112"/>
        <v>5415683347.2905216</v>
      </c>
      <c r="BZ162" s="110">
        <f t="shared" ca="1" si="112"/>
        <v>5945914144.7653799</v>
      </c>
      <c r="CA162" s="110">
        <f t="shared" ca="1" si="112"/>
        <v>6406562084.3963118</v>
      </c>
      <c r="CB162" s="110">
        <f t="shared" ca="1" si="112"/>
        <v>6860769261.3383036</v>
      </c>
      <c r="CC162" s="110">
        <f t="shared" ca="1" si="112"/>
        <v>7310100639.9369049</v>
      </c>
      <c r="CD162" s="110">
        <f t="shared" ca="1" si="112"/>
        <v>7752971793.5329256</v>
      </c>
      <c r="CE162" s="110">
        <f t="shared" ca="1" si="112"/>
        <v>8105989022.6926403</v>
      </c>
      <c r="CF162" s="110">
        <f t="shared" ca="1" si="112"/>
        <v>8318129438.6214352</v>
      </c>
      <c r="CG162" s="110">
        <f t="shared" ca="1" si="112"/>
        <v>8500312323.5988111</v>
      </c>
      <c r="CH162" s="110">
        <f t="shared" ca="1" si="112"/>
        <v>8652554166.4731331</v>
      </c>
      <c r="CI162" s="110">
        <f t="shared" ca="1" si="112"/>
        <v>8796138667.2410717</v>
      </c>
      <c r="CJ162" s="110">
        <f t="shared" ca="1" si="112"/>
        <v>8937500870.2134323</v>
      </c>
      <c r="CK162" s="110">
        <f t="shared" ca="1" si="112"/>
        <v>9078834916.4979477</v>
      </c>
      <c r="CL162" s="110">
        <f t="shared" ca="1" si="112"/>
        <v>9220158599.0102272</v>
      </c>
      <c r="CM162" s="110">
        <f t="shared" ca="1" si="112"/>
        <v>9351904313.7333202</v>
      </c>
      <c r="CN162" s="120">
        <f t="shared" ca="1" si="112"/>
        <v>9721163009.2974834</v>
      </c>
    </row>
    <row r="163" spans="2:92">
      <c r="B163" s="96" t="s">
        <v>47</v>
      </c>
      <c r="C163" s="109">
        <f t="shared" ref="C163:C165" ca="1" si="113">C133+C139+C145+C151+C157</f>
        <v>73089700</v>
      </c>
      <c r="D163" s="110">
        <f t="shared" ref="D163:BO163" ca="1" si="114">D133+D139+D145+D151+D157</f>
        <v>146179400</v>
      </c>
      <c r="E163" s="110">
        <f t="shared" ca="1" si="114"/>
        <v>317743895.38676965</v>
      </c>
      <c r="F163" s="110">
        <f t="shared" ca="1" si="114"/>
        <v>653513751.34082556</v>
      </c>
      <c r="G163" s="110">
        <f t="shared" ca="1" si="114"/>
        <v>1079035344.4644229</v>
      </c>
      <c r="H163" s="110">
        <f t="shared" ca="1" si="114"/>
        <v>1751707584.7338147</v>
      </c>
      <c r="I163" s="110">
        <f t="shared" ca="1" si="114"/>
        <v>2387786436.617672</v>
      </c>
      <c r="J163" s="110">
        <f t="shared" ca="1" si="114"/>
        <v>3352724466.8962965</v>
      </c>
      <c r="K163" s="110">
        <f t="shared" ca="1" si="114"/>
        <v>4276790374.0589647</v>
      </c>
      <c r="L163" s="110">
        <f t="shared" ca="1" si="114"/>
        <v>5191101348.9648857</v>
      </c>
      <c r="M163" s="110">
        <f t="shared" ca="1" si="114"/>
        <v>6160162325.5967093</v>
      </c>
      <c r="N163" s="110">
        <f t="shared" ca="1" si="114"/>
        <v>7003763185.5039339</v>
      </c>
      <c r="O163" s="110">
        <f t="shared" ca="1" si="114"/>
        <v>7792200344.437602</v>
      </c>
      <c r="P163" s="110">
        <f t="shared" ca="1" si="114"/>
        <v>8608375568.7632542</v>
      </c>
      <c r="Q163" s="110">
        <f t="shared" ca="1" si="114"/>
        <v>9249595102.1934471</v>
      </c>
      <c r="R163" s="110">
        <f t="shared" ca="1" si="114"/>
        <v>10097540088.737617</v>
      </c>
      <c r="S163" s="110">
        <f t="shared" ca="1" si="114"/>
        <v>10881358193.058462</v>
      </c>
      <c r="T163" s="110">
        <f t="shared" ca="1" si="114"/>
        <v>11700193562.583134</v>
      </c>
      <c r="U163" s="110">
        <f t="shared" ca="1" si="114"/>
        <v>12451906367.987072</v>
      </c>
      <c r="V163" s="110">
        <f t="shared" ca="1" si="114"/>
        <v>13219498499.16465</v>
      </c>
      <c r="W163" s="110">
        <f t="shared" ca="1" si="114"/>
        <v>13873992405.300117</v>
      </c>
      <c r="X163" s="110">
        <f t="shared" ca="1" si="114"/>
        <v>14405971996.37027</v>
      </c>
      <c r="Y163" s="110">
        <f t="shared" ca="1" si="114"/>
        <v>14915996742.911915</v>
      </c>
      <c r="Z163" s="110">
        <f t="shared" ca="1" si="114"/>
        <v>15430132719.864254</v>
      </c>
      <c r="AA163" s="110">
        <f t="shared" ca="1" si="114"/>
        <v>15892586318.588985</v>
      </c>
      <c r="AB163" s="110">
        <f t="shared" ca="1" si="114"/>
        <v>16357890394.826025</v>
      </c>
      <c r="AC163" s="110">
        <f t="shared" ca="1" si="114"/>
        <v>16771005513.025661</v>
      </c>
      <c r="AD163" s="110">
        <f t="shared" ca="1" si="114"/>
        <v>17188359868.877888</v>
      </c>
      <c r="AE163" s="110">
        <f t="shared" ca="1" si="114"/>
        <v>17601373044.489674</v>
      </c>
      <c r="AF163" s="120">
        <f t="shared" ca="1" si="114"/>
        <v>18233923317.276295</v>
      </c>
      <c r="AG163" s="109">
        <f t="shared" ca="1" si="114"/>
        <v>327450</v>
      </c>
      <c r="AH163" s="110">
        <f t="shared" ca="1" si="114"/>
        <v>654900</v>
      </c>
      <c r="AI163" s="110">
        <f t="shared" ca="1" si="114"/>
        <v>1260291.8415149967</v>
      </c>
      <c r="AJ163" s="110">
        <f t="shared" ca="1" si="114"/>
        <v>1950859.6663458766</v>
      </c>
      <c r="AK163" s="110">
        <f t="shared" ca="1" si="114"/>
        <v>2719212.4338112874</v>
      </c>
      <c r="AL163" s="110">
        <f t="shared" ca="1" si="114"/>
        <v>3738190.5503959358</v>
      </c>
      <c r="AM163" s="110">
        <f t="shared" ca="1" si="114"/>
        <v>5005240.4284122866</v>
      </c>
      <c r="AN163" s="110">
        <f t="shared" ca="1" si="114"/>
        <v>6586106.2650704915</v>
      </c>
      <c r="AO163" s="110">
        <f t="shared" ca="1" si="114"/>
        <v>8280798.3734698715</v>
      </c>
      <c r="AP163" s="110">
        <f t="shared" ca="1" si="114"/>
        <v>10024883.695981411</v>
      </c>
      <c r="AQ163" s="110">
        <f t="shared" ca="1" si="114"/>
        <v>11771553.277090957</v>
      </c>
      <c r="AR163" s="110">
        <f t="shared" ca="1" si="114"/>
        <v>13538226.163720936</v>
      </c>
      <c r="AS163" s="110">
        <f t="shared" ca="1" si="114"/>
        <v>14946349.426008467</v>
      </c>
      <c r="AT163" s="110">
        <f t="shared" ca="1" si="114"/>
        <v>16511821.151024293</v>
      </c>
      <c r="AU163" s="110">
        <f t="shared" ca="1" si="114"/>
        <v>17233955.760601021</v>
      </c>
      <c r="AV163" s="110">
        <f t="shared" ca="1" si="114"/>
        <v>18526269.531080317</v>
      </c>
      <c r="AW163" s="110">
        <f t="shared" ca="1" si="114"/>
        <v>19736266.261643294</v>
      </c>
      <c r="AX163" s="110">
        <f t="shared" ca="1" si="114"/>
        <v>21058710.212660976</v>
      </c>
      <c r="AY163" s="110">
        <f t="shared" ca="1" si="114"/>
        <v>22305378.751892097</v>
      </c>
      <c r="AZ163" s="110">
        <f t="shared" ca="1" si="114"/>
        <v>23534437.894366253</v>
      </c>
      <c r="BA163" s="110">
        <f t="shared" ca="1" si="114"/>
        <v>24676884.045402739</v>
      </c>
      <c r="BB163" s="110">
        <f t="shared" ca="1" si="114"/>
        <v>25553973.965721961</v>
      </c>
      <c r="BC163" s="110">
        <f t="shared" ca="1" si="114"/>
        <v>26419947.27914938</v>
      </c>
      <c r="BD163" s="110">
        <f t="shared" ca="1" si="114"/>
        <v>27300548.154922102</v>
      </c>
      <c r="BE163" s="110">
        <f t="shared" ca="1" si="114"/>
        <v>28158393.184845317</v>
      </c>
      <c r="BF163" s="110">
        <f t="shared" ca="1" si="114"/>
        <v>29018755.317760855</v>
      </c>
      <c r="BG163" s="110">
        <f t="shared" ca="1" si="114"/>
        <v>29852046.191834968</v>
      </c>
      <c r="BH163" s="110">
        <f t="shared" ca="1" si="114"/>
        <v>30687199.020626727</v>
      </c>
      <c r="BI163" s="110">
        <f t="shared" ca="1" si="114"/>
        <v>31253472.982566375</v>
      </c>
      <c r="BJ163" s="120">
        <f t="shared" ca="1" si="114"/>
        <v>32319705.98768365</v>
      </c>
      <c r="BK163" s="109">
        <f t="shared" ca="1" si="114"/>
        <v>62484.634478873239</v>
      </c>
      <c r="BL163" s="110">
        <f t="shared" ca="1" si="114"/>
        <v>124341.31519718308</v>
      </c>
      <c r="BM163" s="110">
        <f t="shared" ca="1" si="114"/>
        <v>259361.11189261614</v>
      </c>
      <c r="BN163" s="110">
        <f t="shared" ca="1" si="114"/>
        <v>493117.24416374764</v>
      </c>
      <c r="BO163" s="110">
        <f t="shared" ca="1" si="114"/>
        <v>86629937.907627717</v>
      </c>
      <c r="BP163" s="110">
        <f t="shared" ref="BP163:CN163" ca="1" si="115">BP133+BP139+BP145+BP151+BP157</f>
        <v>377977086.84481764</v>
      </c>
      <c r="BQ163" s="110">
        <f t="shared" ca="1" si="115"/>
        <v>677781842.50982201</v>
      </c>
      <c r="BR163" s="110">
        <f t="shared" ca="1" si="115"/>
        <v>1260968051.336086</v>
      </c>
      <c r="BS163" s="110">
        <f t="shared" ca="1" si="115"/>
        <v>1903385079.1055689</v>
      </c>
      <c r="BT163" s="110">
        <f t="shared" ca="1" si="115"/>
        <v>2440870335.2532978</v>
      </c>
      <c r="BU163" s="110">
        <f t="shared" ca="1" si="115"/>
        <v>3028100999.0839152</v>
      </c>
      <c r="BV163" s="110">
        <f t="shared" ca="1" si="115"/>
        <v>3464531975.5811872</v>
      </c>
      <c r="BW163" s="110">
        <f t="shared" ca="1" si="115"/>
        <v>3985716276.404191</v>
      </c>
      <c r="BX163" s="110">
        <f t="shared" ca="1" si="115"/>
        <v>4506912986.9798832</v>
      </c>
      <c r="BY163" s="110">
        <f t="shared" ca="1" si="115"/>
        <v>4904961028.7352571</v>
      </c>
      <c r="BZ163" s="110">
        <f t="shared" ca="1" si="115"/>
        <v>5385186045.0230894</v>
      </c>
      <c r="CA163" s="110">
        <f t="shared" ca="1" si="115"/>
        <v>5802390158.1779451</v>
      </c>
      <c r="CB163" s="110">
        <f t="shared" ca="1" si="115"/>
        <v>6213761447.5504236</v>
      </c>
      <c r="CC163" s="110">
        <f t="shared" ca="1" si="115"/>
        <v>6620720023.9327116</v>
      </c>
      <c r="CD163" s="110">
        <f t="shared" ca="1" si="115"/>
        <v>7021828114.6974506</v>
      </c>
      <c r="CE163" s="110">
        <f t="shared" ca="1" si="115"/>
        <v>7341555721.0036669</v>
      </c>
      <c r="CF163" s="110">
        <f t="shared" ca="1" si="115"/>
        <v>7533691081.842308</v>
      </c>
      <c r="CG163" s="110">
        <f t="shared" ca="1" si="115"/>
        <v>7698694399.2682924</v>
      </c>
      <c r="CH163" s="110">
        <f t="shared" ca="1" si="115"/>
        <v>7836580585.870986</v>
      </c>
      <c r="CI163" s="110">
        <f t="shared" ca="1" si="115"/>
        <v>7966628373.0818949</v>
      </c>
      <c r="CJ163" s="110">
        <f t="shared" ca="1" si="115"/>
        <v>8094663966.7366333</v>
      </c>
      <c r="CK163" s="110">
        <f t="shared" ca="1" si="115"/>
        <v>8222674729.0636606</v>
      </c>
      <c r="CL163" s="110">
        <f t="shared" ca="1" si="115"/>
        <v>8350676698.0098934</v>
      </c>
      <c r="CM163" s="110">
        <f t="shared" ca="1" si="115"/>
        <v>8470004470.9978237</v>
      </c>
      <c r="CN163" s="120">
        <f t="shared" ca="1" si="115"/>
        <v>8804449639.5785675</v>
      </c>
    </row>
    <row r="164" spans="2:92">
      <c r="B164" s="96" t="s">
        <v>48</v>
      </c>
      <c r="C164" s="109">
        <f t="shared" ca="1" si="113"/>
        <v>73089700</v>
      </c>
      <c r="D164" s="110">
        <f t="shared" ref="D164:BO164" ca="1" si="116">D134+D140+D146+D152+D158</f>
        <v>146179400</v>
      </c>
      <c r="E164" s="110">
        <f t="shared" ca="1" si="116"/>
        <v>317743895.38676965</v>
      </c>
      <c r="F164" s="110">
        <f t="shared" ca="1" si="116"/>
        <v>653513751.34082556</v>
      </c>
      <c r="G164" s="110">
        <f t="shared" ca="1" si="116"/>
        <v>1079035344.4644229</v>
      </c>
      <c r="H164" s="110">
        <f t="shared" ca="1" si="116"/>
        <v>1751707584.7338147</v>
      </c>
      <c r="I164" s="110">
        <f t="shared" ca="1" si="116"/>
        <v>2387786436.617672</v>
      </c>
      <c r="J164" s="110">
        <f t="shared" ca="1" si="116"/>
        <v>3352724466.8962965</v>
      </c>
      <c r="K164" s="110">
        <f t="shared" ca="1" si="116"/>
        <v>4276790374.0589647</v>
      </c>
      <c r="L164" s="110">
        <f t="shared" ca="1" si="116"/>
        <v>5191101348.9648857</v>
      </c>
      <c r="M164" s="110">
        <f t="shared" ca="1" si="116"/>
        <v>6160162325.5967093</v>
      </c>
      <c r="N164" s="110">
        <f t="shared" ca="1" si="116"/>
        <v>7003763185.5039339</v>
      </c>
      <c r="O164" s="110">
        <f t="shared" ca="1" si="116"/>
        <v>7792200344.437602</v>
      </c>
      <c r="P164" s="110">
        <f t="shared" ca="1" si="116"/>
        <v>8608375568.7632542</v>
      </c>
      <c r="Q164" s="110">
        <f t="shared" ca="1" si="116"/>
        <v>9249595102.1934471</v>
      </c>
      <c r="R164" s="110">
        <f t="shared" ca="1" si="116"/>
        <v>10097540088.737617</v>
      </c>
      <c r="S164" s="110">
        <f t="shared" ca="1" si="116"/>
        <v>10881358193.058462</v>
      </c>
      <c r="T164" s="110">
        <f t="shared" ca="1" si="116"/>
        <v>11700193562.583134</v>
      </c>
      <c r="U164" s="110">
        <f t="shared" ca="1" si="116"/>
        <v>12451906367.987072</v>
      </c>
      <c r="V164" s="110">
        <f t="shared" ca="1" si="116"/>
        <v>13219498499.16465</v>
      </c>
      <c r="W164" s="110">
        <f t="shared" ca="1" si="116"/>
        <v>13873992405.300117</v>
      </c>
      <c r="X164" s="110">
        <f t="shared" ca="1" si="116"/>
        <v>14405971996.37027</v>
      </c>
      <c r="Y164" s="110">
        <f t="shared" ca="1" si="116"/>
        <v>14915996742.911915</v>
      </c>
      <c r="Z164" s="110">
        <f t="shared" ca="1" si="116"/>
        <v>15430132719.864254</v>
      </c>
      <c r="AA164" s="110">
        <f t="shared" ca="1" si="116"/>
        <v>15892586318.588985</v>
      </c>
      <c r="AB164" s="110">
        <f t="shared" ca="1" si="116"/>
        <v>16357890394.826025</v>
      </c>
      <c r="AC164" s="110">
        <f t="shared" ca="1" si="116"/>
        <v>16771005513.025661</v>
      </c>
      <c r="AD164" s="110">
        <f t="shared" ca="1" si="116"/>
        <v>17188359868.877888</v>
      </c>
      <c r="AE164" s="110">
        <f t="shared" ca="1" si="116"/>
        <v>17601373044.489674</v>
      </c>
      <c r="AF164" s="120">
        <f t="shared" ca="1" si="116"/>
        <v>18233923317.276295</v>
      </c>
      <c r="AG164" s="109">
        <f t="shared" ca="1" si="116"/>
        <v>327450</v>
      </c>
      <c r="AH164" s="110">
        <f t="shared" ca="1" si="116"/>
        <v>654900</v>
      </c>
      <c r="AI164" s="110">
        <f t="shared" ca="1" si="116"/>
        <v>1260291.8415149967</v>
      </c>
      <c r="AJ164" s="110">
        <f t="shared" ca="1" si="116"/>
        <v>1950859.6663458766</v>
      </c>
      <c r="AK164" s="110">
        <f t="shared" ca="1" si="116"/>
        <v>2719212.4338112874</v>
      </c>
      <c r="AL164" s="110">
        <f t="shared" ca="1" si="116"/>
        <v>3738190.5503959358</v>
      </c>
      <c r="AM164" s="110">
        <f t="shared" ca="1" si="116"/>
        <v>5005240.4284122866</v>
      </c>
      <c r="AN164" s="110">
        <f t="shared" ca="1" si="116"/>
        <v>6586106.2650704915</v>
      </c>
      <c r="AO164" s="110">
        <f t="shared" ca="1" si="116"/>
        <v>8280798.3734698715</v>
      </c>
      <c r="AP164" s="110">
        <f t="shared" ca="1" si="116"/>
        <v>10024883.695981411</v>
      </c>
      <c r="AQ164" s="110">
        <f t="shared" ca="1" si="116"/>
        <v>11771553.277090957</v>
      </c>
      <c r="AR164" s="110">
        <f t="shared" ca="1" si="116"/>
        <v>13538226.163720936</v>
      </c>
      <c r="AS164" s="110">
        <f t="shared" ca="1" si="116"/>
        <v>14946349.426008467</v>
      </c>
      <c r="AT164" s="110">
        <f t="shared" ca="1" si="116"/>
        <v>16511821.151024293</v>
      </c>
      <c r="AU164" s="110">
        <f t="shared" ca="1" si="116"/>
        <v>17233955.760601021</v>
      </c>
      <c r="AV164" s="110">
        <f t="shared" ca="1" si="116"/>
        <v>18526269.531080317</v>
      </c>
      <c r="AW164" s="110">
        <f t="shared" ca="1" si="116"/>
        <v>19736266.261643294</v>
      </c>
      <c r="AX164" s="110">
        <f t="shared" ca="1" si="116"/>
        <v>21058710.212660976</v>
      </c>
      <c r="AY164" s="110">
        <f t="shared" ca="1" si="116"/>
        <v>22305378.751892097</v>
      </c>
      <c r="AZ164" s="110">
        <f t="shared" ca="1" si="116"/>
        <v>23534437.894366253</v>
      </c>
      <c r="BA164" s="110">
        <f t="shared" ca="1" si="116"/>
        <v>24676884.045402739</v>
      </c>
      <c r="BB164" s="110">
        <f t="shared" ca="1" si="116"/>
        <v>25553973.965721961</v>
      </c>
      <c r="BC164" s="110">
        <f t="shared" ca="1" si="116"/>
        <v>26419947.27914938</v>
      </c>
      <c r="BD164" s="110">
        <f t="shared" ca="1" si="116"/>
        <v>27300548.154922102</v>
      </c>
      <c r="BE164" s="110">
        <f t="shared" ca="1" si="116"/>
        <v>28158393.184845317</v>
      </c>
      <c r="BF164" s="110">
        <f t="shared" ca="1" si="116"/>
        <v>29018755.317760855</v>
      </c>
      <c r="BG164" s="110">
        <f t="shared" ca="1" si="116"/>
        <v>29852046.191834968</v>
      </c>
      <c r="BH164" s="110">
        <f t="shared" ca="1" si="116"/>
        <v>30687199.020626727</v>
      </c>
      <c r="BI164" s="110">
        <f t="shared" ca="1" si="116"/>
        <v>31253472.982566375</v>
      </c>
      <c r="BJ164" s="120">
        <f t="shared" ca="1" si="116"/>
        <v>32319705.98768365</v>
      </c>
      <c r="BK164" s="109">
        <f t="shared" ca="1" si="116"/>
        <v>62484.634478873239</v>
      </c>
      <c r="BL164" s="110">
        <f t="shared" ca="1" si="116"/>
        <v>124341.31519718308</v>
      </c>
      <c r="BM164" s="110">
        <f t="shared" ca="1" si="116"/>
        <v>259361.11189261614</v>
      </c>
      <c r="BN164" s="110">
        <f t="shared" ca="1" si="116"/>
        <v>493117.24416374764</v>
      </c>
      <c r="BO164" s="110">
        <f t="shared" ca="1" si="116"/>
        <v>86629937.907627717</v>
      </c>
      <c r="BP164" s="110">
        <f t="shared" ref="BP164:CN164" ca="1" si="117">BP134+BP140+BP146+BP152+BP158</f>
        <v>377977086.84481764</v>
      </c>
      <c r="BQ164" s="110">
        <f t="shared" ca="1" si="117"/>
        <v>677781842.50982201</v>
      </c>
      <c r="BR164" s="110">
        <f t="shared" ca="1" si="117"/>
        <v>1260968051.336086</v>
      </c>
      <c r="BS164" s="110">
        <f t="shared" ca="1" si="117"/>
        <v>1903385079.1055689</v>
      </c>
      <c r="BT164" s="110">
        <f t="shared" ca="1" si="117"/>
        <v>2440870335.2532978</v>
      </c>
      <c r="BU164" s="110">
        <f t="shared" ca="1" si="117"/>
        <v>3028100999.0839152</v>
      </c>
      <c r="BV164" s="110">
        <f t="shared" ca="1" si="117"/>
        <v>3464531975.5811872</v>
      </c>
      <c r="BW164" s="110">
        <f t="shared" ca="1" si="117"/>
        <v>3985716276.404191</v>
      </c>
      <c r="BX164" s="110">
        <f t="shared" ca="1" si="117"/>
        <v>4506912986.9798832</v>
      </c>
      <c r="BY164" s="110">
        <f t="shared" ca="1" si="117"/>
        <v>4904961028.7352571</v>
      </c>
      <c r="BZ164" s="110">
        <f t="shared" ca="1" si="117"/>
        <v>5385186045.0230894</v>
      </c>
      <c r="CA164" s="110">
        <f t="shared" ca="1" si="117"/>
        <v>5802390158.1779451</v>
      </c>
      <c r="CB164" s="110">
        <f t="shared" ca="1" si="117"/>
        <v>6213761447.5504236</v>
      </c>
      <c r="CC164" s="110">
        <f t="shared" ca="1" si="117"/>
        <v>6620720023.9327116</v>
      </c>
      <c r="CD164" s="110">
        <f t="shared" ca="1" si="117"/>
        <v>7021828114.6974506</v>
      </c>
      <c r="CE164" s="110">
        <f t="shared" ca="1" si="117"/>
        <v>7341555721.0036669</v>
      </c>
      <c r="CF164" s="110">
        <f t="shared" ca="1" si="117"/>
        <v>7533691081.842308</v>
      </c>
      <c r="CG164" s="110">
        <f t="shared" ca="1" si="117"/>
        <v>7698694399.2682924</v>
      </c>
      <c r="CH164" s="110">
        <f t="shared" ca="1" si="117"/>
        <v>7836580585.870986</v>
      </c>
      <c r="CI164" s="110">
        <f t="shared" ca="1" si="117"/>
        <v>7966628373.0818949</v>
      </c>
      <c r="CJ164" s="110">
        <f t="shared" ca="1" si="117"/>
        <v>8094663966.7366333</v>
      </c>
      <c r="CK164" s="110">
        <f t="shared" ca="1" si="117"/>
        <v>8222674729.0636606</v>
      </c>
      <c r="CL164" s="110">
        <f t="shared" ca="1" si="117"/>
        <v>8350676698.0098934</v>
      </c>
      <c r="CM164" s="110">
        <f t="shared" ca="1" si="117"/>
        <v>8470004470.9978237</v>
      </c>
      <c r="CN164" s="120">
        <f t="shared" ca="1" si="117"/>
        <v>8804449639.5785675</v>
      </c>
    </row>
    <row r="165" spans="2:92" ht="17.100000000000001" thickBot="1">
      <c r="B165" s="96" t="s">
        <v>49</v>
      </c>
      <c r="C165" s="127">
        <f t="shared" ca="1" si="113"/>
        <v>29235880</v>
      </c>
      <c r="D165" s="128">
        <f t="shared" ref="D165:BO165" ca="1" si="118">D135+D141+D147+D153+D159</f>
        <v>58471760</v>
      </c>
      <c r="E165" s="128">
        <f t="shared" ca="1" si="118"/>
        <v>146909675.97126615</v>
      </c>
      <c r="F165" s="128">
        <f t="shared" ca="1" si="118"/>
        <v>327302593.86021256</v>
      </c>
      <c r="G165" s="128">
        <f t="shared" ca="1" si="118"/>
        <v>531326363.15898478</v>
      </c>
      <c r="H165" s="128">
        <f t="shared" ca="1" si="118"/>
        <v>810142918.30573702</v>
      </c>
      <c r="I165" s="128">
        <f t="shared" ca="1" si="118"/>
        <v>1065834338.9210343</v>
      </c>
      <c r="J165" s="128">
        <f t="shared" ca="1" si="118"/>
        <v>1420774947.1134758</v>
      </c>
      <c r="K165" s="128">
        <f t="shared" ca="1" si="118"/>
        <v>1730537747.7965875</v>
      </c>
      <c r="L165" s="128">
        <f t="shared" ca="1" si="118"/>
        <v>2067380646.5144553</v>
      </c>
      <c r="M165" s="128">
        <f t="shared" ca="1" si="118"/>
        <v>2419455474.2749295</v>
      </c>
      <c r="N165" s="128">
        <f t="shared" ca="1" si="118"/>
        <v>2747094981.3605957</v>
      </c>
      <c r="O165" s="128">
        <f t="shared" ca="1" si="118"/>
        <v>3014186592.5452847</v>
      </c>
      <c r="P165" s="128">
        <f t="shared" ca="1" si="118"/>
        <v>3298487376.9263482</v>
      </c>
      <c r="Q165" s="128">
        <f t="shared" ca="1" si="118"/>
        <v>3522032091.3329268</v>
      </c>
      <c r="R165" s="128">
        <f t="shared" ca="1" si="118"/>
        <v>3836592533.4197397</v>
      </c>
      <c r="S165" s="128">
        <f t="shared" ca="1" si="118"/>
        <v>4134298113.8810396</v>
      </c>
      <c r="T165" s="128">
        <f t="shared" ca="1" si="118"/>
        <v>4453819654.5794935</v>
      </c>
      <c r="U165" s="128">
        <f t="shared" ca="1" si="118"/>
        <v>4735801288.9699554</v>
      </c>
      <c r="V165" s="128">
        <f t="shared" ca="1" si="118"/>
        <v>5029631694.3843861</v>
      </c>
      <c r="W165" s="128">
        <f t="shared" ca="1" si="118"/>
        <v>5285347627.9231482</v>
      </c>
      <c r="X165" s="128">
        <f t="shared" ca="1" si="118"/>
        <v>5512006107.9803886</v>
      </c>
      <c r="Y165" s="128">
        <f t="shared" ca="1" si="118"/>
        <v>5734777704.3294296</v>
      </c>
      <c r="Z165" s="128">
        <f t="shared" ca="1" si="118"/>
        <v>5968257179.5421009</v>
      </c>
      <c r="AA165" s="128">
        <f t="shared" ca="1" si="118"/>
        <v>6175216500.3753433</v>
      </c>
      <c r="AB165" s="128">
        <f t="shared" ca="1" si="118"/>
        <v>6384392735.0413685</v>
      </c>
      <c r="AC165" s="128">
        <f t="shared" ca="1" si="118"/>
        <v>6564343153.2064466</v>
      </c>
      <c r="AD165" s="128">
        <f t="shared" ca="1" si="118"/>
        <v>6746667544.4569769</v>
      </c>
      <c r="AE165" s="128">
        <f t="shared" ca="1" si="118"/>
        <v>6929247087.5931473</v>
      </c>
      <c r="AF165" s="129">
        <f t="shared" ca="1" si="118"/>
        <v>7168078160.9076872</v>
      </c>
      <c r="AG165" s="127">
        <f t="shared" ca="1" si="118"/>
        <v>130980</v>
      </c>
      <c r="AH165" s="128">
        <f t="shared" ca="1" si="118"/>
        <v>261960</v>
      </c>
      <c r="AI165" s="128">
        <f t="shared" ca="1" si="118"/>
        <v>566571.71809467394</v>
      </c>
      <c r="AJ165" s="128">
        <f t="shared" ca="1" si="118"/>
        <v>918881.98684624245</v>
      </c>
      <c r="AK165" s="128">
        <f t="shared" ca="1" si="118"/>
        <v>1291257.2767098618</v>
      </c>
      <c r="AL165" s="128">
        <f t="shared" ca="1" si="118"/>
        <v>1733034.8725979109</v>
      </c>
      <c r="AM165" s="128">
        <f t="shared" ca="1" si="118"/>
        <v>2229580.4225507071</v>
      </c>
      <c r="AN165" s="128">
        <f t="shared" ca="1" si="118"/>
        <v>2805162.1483397181</v>
      </c>
      <c r="AO165" s="128">
        <f t="shared" ca="1" si="118"/>
        <v>3402071.3452194585</v>
      </c>
      <c r="AP165" s="128">
        <f t="shared" ca="1" si="118"/>
        <v>4026640.742002008</v>
      </c>
      <c r="AQ165" s="128">
        <f t="shared" ca="1" si="118"/>
        <v>4652657.3235994419</v>
      </c>
      <c r="AR165" s="128">
        <f t="shared" ca="1" si="118"/>
        <v>5289875.756288318</v>
      </c>
      <c r="AS165" s="128">
        <f t="shared" ca="1" si="118"/>
        <v>5704553.3724040594</v>
      </c>
      <c r="AT165" s="128">
        <f t="shared" ca="1" si="118"/>
        <v>6218222.6411183281</v>
      </c>
      <c r="AU165" s="128">
        <f t="shared" ca="1" si="118"/>
        <v>6401075.7917051939</v>
      </c>
      <c r="AV165" s="128">
        <f t="shared" ca="1" si="118"/>
        <v>6830243.1819636859</v>
      </c>
      <c r="AW165" s="128">
        <f t="shared" ca="1" si="118"/>
        <v>7178934.3150489284</v>
      </c>
      <c r="AX165" s="128">
        <f t="shared" ca="1" si="118"/>
        <v>7612070.8902455736</v>
      </c>
      <c r="AY165" s="128">
        <f t="shared" ca="1" si="118"/>
        <v>8019177.0378251364</v>
      </c>
      <c r="AZ165" s="128">
        <f t="shared" ca="1" si="118"/>
        <v>8422746.3761848249</v>
      </c>
      <c r="BA165" s="128">
        <f t="shared" ca="1" si="118"/>
        <v>8799558.3428893257</v>
      </c>
      <c r="BB165" s="128">
        <f t="shared" ca="1" si="118"/>
        <v>9110846.2200774457</v>
      </c>
      <c r="BC165" s="128">
        <f t="shared" ca="1" si="118"/>
        <v>9420185.8394029848</v>
      </c>
      <c r="BD165" s="128">
        <f t="shared" ca="1" si="118"/>
        <v>9738203.5592520386</v>
      </c>
      <c r="BE165" s="128">
        <f t="shared" ca="1" si="118"/>
        <v>10043478.005425366</v>
      </c>
      <c r="BF165" s="128">
        <f t="shared" ca="1" si="118"/>
        <v>10350162.029274395</v>
      </c>
      <c r="BG165" s="128">
        <f t="shared" ca="1" si="118"/>
        <v>10641686.148172224</v>
      </c>
      <c r="BH165" s="128">
        <f t="shared" ca="1" si="118"/>
        <v>10934357.433757052</v>
      </c>
      <c r="BI165" s="128">
        <f t="shared" ca="1" si="118"/>
        <v>11160504.314196588</v>
      </c>
      <c r="BJ165" s="129">
        <f t="shared" ca="1" si="118"/>
        <v>11512350.173229625</v>
      </c>
      <c r="BK165" s="127">
        <f t="shared" ca="1" si="118"/>
        <v>24993.853791549296</v>
      </c>
      <c r="BL165" s="128">
        <f t="shared" ca="1" si="118"/>
        <v>49736.526078873234</v>
      </c>
      <c r="BM165" s="128">
        <f t="shared" ca="1" si="118"/>
        <v>118972.80268161053</v>
      </c>
      <c r="BN165" s="128">
        <f t="shared" ca="1" si="118"/>
        <v>243567.05119098758</v>
      </c>
      <c r="BO165" s="128">
        <f t="shared" ca="1" si="118"/>
        <v>21843821.656035069</v>
      </c>
      <c r="BP165" s="128">
        <f t="shared" ref="BP165:CN165" ca="1" si="119">BP135+BP141+BP147+BP153+BP159</f>
        <v>94750766.261511639</v>
      </c>
      <c r="BQ165" s="128">
        <f t="shared" ca="1" si="119"/>
        <v>169761317.34616441</v>
      </c>
      <c r="BR165" s="128">
        <f t="shared" ca="1" si="119"/>
        <v>315624131.10648203</v>
      </c>
      <c r="BS165" s="128">
        <f t="shared" ca="1" si="119"/>
        <v>476273055.17723435</v>
      </c>
      <c r="BT165" s="128">
        <f t="shared" ca="1" si="119"/>
        <v>610703254.48985243</v>
      </c>
      <c r="BU165" s="128">
        <f t="shared" ca="1" si="119"/>
        <v>757563492.36913955</v>
      </c>
      <c r="BV165" s="128">
        <f t="shared" ca="1" si="119"/>
        <v>866723731.50543869</v>
      </c>
      <c r="BW165" s="128">
        <f t="shared" ca="1" si="119"/>
        <v>997038822.38793576</v>
      </c>
      <c r="BX165" s="128">
        <f t="shared" ca="1" si="119"/>
        <v>1127362690.7842383</v>
      </c>
      <c r="BY165" s="128">
        <f t="shared" ca="1" si="119"/>
        <v>1226882304.7277489</v>
      </c>
      <c r="BZ165" s="128">
        <f t="shared" ca="1" si="119"/>
        <v>1346966280.7749405</v>
      </c>
      <c r="CA165" s="128">
        <f t="shared" ca="1" si="119"/>
        <v>1451287676.6648993</v>
      </c>
      <c r="CB165" s="128">
        <f t="shared" ca="1" si="119"/>
        <v>1554155602.9995711</v>
      </c>
      <c r="CC165" s="128">
        <f t="shared" ca="1" si="119"/>
        <v>1655908499.9677072</v>
      </c>
      <c r="CD165" s="128">
        <f t="shared" ca="1" si="119"/>
        <v>1756198301.5986302</v>
      </c>
      <c r="CE165" s="128">
        <f t="shared" ca="1" si="119"/>
        <v>1836135967.971101</v>
      </c>
      <c r="CF165" s="128">
        <f t="shared" ca="1" si="119"/>
        <v>1884172941.7271912</v>
      </c>
      <c r="CG165" s="128">
        <f t="shared" ca="1" si="119"/>
        <v>1925424202.2903655</v>
      </c>
      <c r="CH165" s="128">
        <f t="shared" ca="1" si="119"/>
        <v>1959895861.3165452</v>
      </c>
      <c r="CI165" s="128">
        <f t="shared" ca="1" si="119"/>
        <v>1992400396.0017631</v>
      </c>
      <c r="CJ165" s="128">
        <f t="shared" ca="1" si="119"/>
        <v>2024399150.6118219</v>
      </c>
      <c r="CK165" s="128">
        <f t="shared" ca="1" si="119"/>
        <v>2056384401.5687702</v>
      </c>
      <c r="CL165" s="128">
        <f t="shared" ca="1" si="119"/>
        <v>2088365130.1228793</v>
      </c>
      <c r="CM165" s="128">
        <f t="shared" ca="1" si="119"/>
        <v>2118174923.6510332</v>
      </c>
      <c r="CN165" s="129">
        <f t="shared" ca="1" si="119"/>
        <v>2201761616.3620348</v>
      </c>
    </row>
    <row r="167" spans="2:92">
      <c r="B167" s="96"/>
      <c r="E167" s="12"/>
    </row>
    <row r="168" spans="2:92">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row>
  </sheetData>
  <mergeCells count="12">
    <mergeCell ref="C5:AF5"/>
    <mergeCell ref="AG5:BJ5"/>
    <mergeCell ref="BK5:CN5"/>
    <mergeCell ref="C45:AF45"/>
    <mergeCell ref="AG45:BJ45"/>
    <mergeCell ref="BK45:CN45"/>
    <mergeCell ref="C128:AF128"/>
    <mergeCell ref="AG128:BJ128"/>
    <mergeCell ref="BK128:CN128"/>
    <mergeCell ref="C88:AF88"/>
    <mergeCell ref="AG88:BJ88"/>
    <mergeCell ref="BK88:CN88"/>
  </mergeCells>
  <conditionalFormatting sqref="C9:AF37">
    <cfRule type="dataBar" priority="7">
      <dataBar>
        <cfvo type="min"/>
        <cfvo type="max"/>
        <color rgb="FF63C384"/>
      </dataBar>
      <extLst>
        <ext xmlns:x14="http://schemas.microsoft.com/office/spreadsheetml/2009/9/main" uri="{B025F937-C7B1-47D3-B67F-A62EFF666E3E}">
          <x14:id>{25D505C8-6F61-974F-87BB-357D68F5833F}</x14:id>
        </ext>
      </extLst>
    </cfRule>
  </conditionalFormatting>
  <conditionalFormatting sqref="AG9:BJ37">
    <cfRule type="dataBar" priority="5">
      <dataBar>
        <cfvo type="min"/>
        <cfvo type="max"/>
        <color rgb="FFFF555A"/>
      </dataBar>
      <extLst>
        <ext xmlns:x14="http://schemas.microsoft.com/office/spreadsheetml/2009/9/main" uri="{B025F937-C7B1-47D3-B67F-A62EFF666E3E}">
          <x14:id>{5944ED47-5FF6-584B-8D94-12C13F92A71D}</x14:id>
        </ext>
      </extLst>
    </cfRule>
  </conditionalFormatting>
  <conditionalFormatting sqref="BK9:CN37">
    <cfRule type="dataBar" priority="4">
      <dataBar>
        <cfvo type="min"/>
        <cfvo type="max"/>
        <color rgb="FF008AEF"/>
      </dataBar>
      <extLst>
        <ext xmlns:x14="http://schemas.microsoft.com/office/spreadsheetml/2009/9/main" uri="{B025F937-C7B1-47D3-B67F-A62EFF666E3E}">
          <x14:id>{50407DB3-DDD0-4E4C-8FA7-15D31056CDCE}</x14:id>
        </ext>
      </extLst>
    </cfRule>
  </conditionalFormatting>
  <conditionalFormatting sqref="C49:AF78">
    <cfRule type="dataBar" priority="3">
      <dataBar>
        <cfvo type="min"/>
        <cfvo type="max"/>
        <color rgb="FF63C384"/>
      </dataBar>
      <extLst>
        <ext xmlns:x14="http://schemas.microsoft.com/office/spreadsheetml/2009/9/main" uri="{B025F937-C7B1-47D3-B67F-A62EFF666E3E}">
          <x14:id>{62B37297-9668-C44C-9510-9427F1F72E0A}</x14:id>
        </ext>
      </extLst>
    </cfRule>
  </conditionalFormatting>
  <conditionalFormatting sqref="AG49:BJ78">
    <cfRule type="dataBar" priority="2">
      <dataBar>
        <cfvo type="min"/>
        <cfvo type="max"/>
        <color rgb="FFFF555A"/>
      </dataBar>
      <extLst>
        <ext xmlns:x14="http://schemas.microsoft.com/office/spreadsheetml/2009/9/main" uri="{B025F937-C7B1-47D3-B67F-A62EFF666E3E}">
          <x14:id>{F3B18A39-1B8E-494C-A22D-87FF089BBEFE}</x14:id>
        </ext>
      </extLst>
    </cfRule>
  </conditionalFormatting>
  <conditionalFormatting sqref="BK49:CN78">
    <cfRule type="dataBar" priority="1">
      <dataBar>
        <cfvo type="min"/>
        <cfvo type="max"/>
        <color rgb="FF008AEF"/>
      </dataBar>
      <extLst>
        <ext xmlns:x14="http://schemas.microsoft.com/office/spreadsheetml/2009/9/main" uri="{B025F937-C7B1-47D3-B67F-A62EFF666E3E}">
          <x14:id>{EE05432D-E46D-A944-92CA-609755BB477F}</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25D505C8-6F61-974F-87BB-357D68F5833F}">
            <x14:dataBar minLength="0" maxLength="100" border="1" negativeBarBorderColorSameAsPositive="0">
              <x14:cfvo type="autoMin"/>
              <x14:cfvo type="autoMax"/>
              <x14:borderColor rgb="FF63C384"/>
              <x14:negativeFillColor rgb="FFFF0000"/>
              <x14:negativeBorderColor rgb="FFFF0000"/>
              <x14:axisColor rgb="FF000000"/>
            </x14:dataBar>
          </x14:cfRule>
          <xm:sqref>C9:AF37</xm:sqref>
        </x14:conditionalFormatting>
        <x14:conditionalFormatting xmlns:xm="http://schemas.microsoft.com/office/excel/2006/main">
          <x14:cfRule type="dataBar" id="{5944ED47-5FF6-584B-8D94-12C13F92A71D}">
            <x14:dataBar minLength="0" maxLength="100" border="1" negativeBarBorderColorSameAsPositive="0">
              <x14:cfvo type="autoMin"/>
              <x14:cfvo type="autoMax"/>
              <x14:borderColor rgb="FFFF555A"/>
              <x14:negativeFillColor rgb="FFFF0000"/>
              <x14:negativeBorderColor rgb="FFFF0000"/>
              <x14:axisColor rgb="FF000000"/>
            </x14:dataBar>
          </x14:cfRule>
          <xm:sqref>AG9:BJ37</xm:sqref>
        </x14:conditionalFormatting>
        <x14:conditionalFormatting xmlns:xm="http://schemas.microsoft.com/office/excel/2006/main">
          <x14:cfRule type="dataBar" id="{50407DB3-DDD0-4E4C-8FA7-15D31056CDCE}">
            <x14:dataBar minLength="0" maxLength="100" border="1" negativeBarBorderColorSameAsPositive="0">
              <x14:cfvo type="autoMin"/>
              <x14:cfvo type="autoMax"/>
              <x14:borderColor rgb="FF008AEF"/>
              <x14:negativeFillColor rgb="FFFF0000"/>
              <x14:negativeBorderColor rgb="FFFF0000"/>
              <x14:axisColor rgb="FF000000"/>
            </x14:dataBar>
          </x14:cfRule>
          <xm:sqref>BK9:CN37</xm:sqref>
        </x14:conditionalFormatting>
        <x14:conditionalFormatting xmlns:xm="http://schemas.microsoft.com/office/excel/2006/main">
          <x14:cfRule type="dataBar" id="{62B37297-9668-C44C-9510-9427F1F72E0A}">
            <x14:dataBar minLength="0" maxLength="100" gradient="0">
              <x14:cfvo type="autoMin"/>
              <x14:cfvo type="autoMax"/>
              <x14:negativeFillColor rgb="FFFF0000"/>
              <x14:axisColor rgb="FF000000"/>
            </x14:dataBar>
          </x14:cfRule>
          <xm:sqref>C49:AF78</xm:sqref>
        </x14:conditionalFormatting>
        <x14:conditionalFormatting xmlns:xm="http://schemas.microsoft.com/office/excel/2006/main">
          <x14:cfRule type="dataBar" id="{F3B18A39-1B8E-494C-A22D-87FF089BBEFE}">
            <x14:dataBar minLength="0" maxLength="100" gradient="0">
              <x14:cfvo type="autoMin"/>
              <x14:cfvo type="autoMax"/>
              <x14:negativeFillColor rgb="FFFF0000"/>
              <x14:axisColor rgb="FF000000"/>
            </x14:dataBar>
          </x14:cfRule>
          <xm:sqref>AG49:BJ78</xm:sqref>
        </x14:conditionalFormatting>
        <x14:conditionalFormatting xmlns:xm="http://schemas.microsoft.com/office/excel/2006/main">
          <x14:cfRule type="dataBar" id="{EE05432D-E46D-A944-92CA-609755BB477F}">
            <x14:dataBar minLength="0" maxLength="100" gradient="0">
              <x14:cfvo type="autoMin"/>
              <x14:cfvo type="autoMax"/>
              <x14:negativeFillColor rgb="FFFF0000"/>
              <x14:axisColor rgb="FF000000"/>
            </x14:dataBar>
          </x14:cfRule>
          <xm:sqref>BK49:CN78</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353DD-6543-7E42-A5FE-72CC1944CE01}">
  <sheetPr>
    <tabColor rgb="FFFFC000"/>
  </sheetPr>
  <dimension ref="A1:CQ62"/>
  <sheetViews>
    <sheetView zoomScale="120" zoomScaleNormal="120" workbookViewId="0">
      <selection activeCell="F19" sqref="F19"/>
    </sheetView>
  </sheetViews>
  <sheetFormatPr defaultColWidth="11" defaultRowHeight="15.95"/>
  <cols>
    <col min="2" max="5" width="13.625" customWidth="1"/>
    <col min="6" max="95" width="12.125" customWidth="1"/>
  </cols>
  <sheetData>
    <row r="1" spans="1:95" ht="24">
      <c r="A1" s="2" t="s">
        <v>84</v>
      </c>
    </row>
    <row r="3" spans="1:95">
      <c r="B3" s="25" t="s">
        <v>85</v>
      </c>
      <c r="C3" t="s">
        <v>86</v>
      </c>
    </row>
    <row r="4" spans="1:95">
      <c r="B4" s="5"/>
      <c r="C4" t="s">
        <v>87</v>
      </c>
    </row>
    <row r="6" spans="1:95">
      <c r="B6" s="25" t="s">
        <v>85</v>
      </c>
      <c r="C6" t="s">
        <v>88</v>
      </c>
    </row>
    <row r="7" spans="1:95">
      <c r="B7" s="10"/>
      <c r="C7" t="s">
        <v>89</v>
      </c>
    </row>
    <row r="9" spans="1:95" ht="21" thickBot="1">
      <c r="B9" s="314" t="s">
        <v>90</v>
      </c>
      <c r="C9" s="314"/>
      <c r="D9" s="314"/>
      <c r="E9" s="314"/>
    </row>
    <row r="10" spans="1:95" ht="17.100000000000001" thickTop="1">
      <c r="F10" s="311" t="s">
        <v>80</v>
      </c>
      <c r="G10" s="312"/>
      <c r="H10" s="312"/>
      <c r="I10" s="312"/>
      <c r="J10" s="312"/>
      <c r="K10" s="312"/>
      <c r="L10" s="312"/>
      <c r="M10" s="312"/>
      <c r="N10" s="312"/>
      <c r="O10" s="312"/>
      <c r="P10" s="312"/>
      <c r="Q10" s="312"/>
      <c r="R10" s="312"/>
      <c r="S10" s="312"/>
      <c r="T10" s="312"/>
      <c r="U10" s="312"/>
      <c r="V10" s="312"/>
      <c r="W10" s="312"/>
      <c r="X10" s="312"/>
      <c r="Y10" s="312"/>
      <c r="Z10" s="312"/>
      <c r="AA10" s="312"/>
      <c r="AB10" s="312"/>
      <c r="AC10" s="312"/>
      <c r="AD10" s="312"/>
      <c r="AE10" s="312"/>
      <c r="AF10" s="312"/>
      <c r="AG10" s="312"/>
      <c r="AH10" s="312"/>
      <c r="AI10" s="313"/>
      <c r="AJ10" s="311" t="s">
        <v>81</v>
      </c>
      <c r="AK10" s="312"/>
      <c r="AL10" s="312"/>
      <c r="AM10" s="312"/>
      <c r="AN10" s="312"/>
      <c r="AO10" s="312"/>
      <c r="AP10" s="312"/>
      <c r="AQ10" s="312"/>
      <c r="AR10" s="312"/>
      <c r="AS10" s="312"/>
      <c r="AT10" s="312"/>
      <c r="AU10" s="312"/>
      <c r="AV10" s="312"/>
      <c r="AW10" s="312"/>
      <c r="AX10" s="312"/>
      <c r="AY10" s="312"/>
      <c r="AZ10" s="312"/>
      <c r="BA10" s="312"/>
      <c r="BB10" s="312"/>
      <c r="BC10" s="312"/>
      <c r="BD10" s="312"/>
      <c r="BE10" s="312"/>
      <c r="BF10" s="312"/>
      <c r="BG10" s="312"/>
      <c r="BH10" s="312"/>
      <c r="BI10" s="312"/>
      <c r="BJ10" s="312"/>
      <c r="BK10" s="312"/>
      <c r="BL10" s="312"/>
      <c r="BM10" s="313"/>
      <c r="BN10" s="311" t="s">
        <v>82</v>
      </c>
      <c r="BO10" s="312"/>
      <c r="BP10" s="312"/>
      <c r="BQ10" s="312"/>
      <c r="BR10" s="312"/>
      <c r="BS10" s="312"/>
      <c r="BT10" s="312"/>
      <c r="BU10" s="312"/>
      <c r="BV10" s="312"/>
      <c r="BW10" s="312"/>
      <c r="BX10" s="312"/>
      <c r="BY10" s="312"/>
      <c r="BZ10" s="312"/>
      <c r="CA10" s="312"/>
      <c r="CB10" s="312"/>
      <c r="CC10" s="312"/>
      <c r="CD10" s="312"/>
      <c r="CE10" s="312"/>
      <c r="CF10" s="312"/>
      <c r="CG10" s="312"/>
      <c r="CH10" s="312"/>
      <c r="CI10" s="312"/>
      <c r="CJ10" s="312"/>
      <c r="CK10" s="312"/>
      <c r="CL10" s="312"/>
      <c r="CM10" s="312"/>
      <c r="CN10" s="312"/>
      <c r="CO10" s="312"/>
      <c r="CP10" s="312"/>
      <c r="CQ10" s="313"/>
    </row>
    <row r="11" spans="1:95">
      <c r="E11" s="59" t="s">
        <v>91</v>
      </c>
      <c r="F11" s="71">
        <v>2021</v>
      </c>
      <c r="G11" s="14">
        <v>2022</v>
      </c>
      <c r="H11" s="14">
        <v>2023</v>
      </c>
      <c r="I11" s="14">
        <v>2024</v>
      </c>
      <c r="J11" s="14">
        <v>2025</v>
      </c>
      <c r="K11" s="14">
        <v>2026</v>
      </c>
      <c r="L11" s="14">
        <v>2027</v>
      </c>
      <c r="M11" s="14">
        <v>2028</v>
      </c>
      <c r="N11" s="14">
        <v>2029</v>
      </c>
      <c r="O11" s="14">
        <v>2030</v>
      </c>
      <c r="P11" s="14">
        <v>2031</v>
      </c>
      <c r="Q11" s="14">
        <v>2032</v>
      </c>
      <c r="R11" s="14">
        <v>2033</v>
      </c>
      <c r="S11" s="14">
        <v>2034</v>
      </c>
      <c r="T11" s="14">
        <v>2035</v>
      </c>
      <c r="U11" s="14">
        <v>2036</v>
      </c>
      <c r="V11" s="14">
        <v>2037</v>
      </c>
      <c r="W11" s="14">
        <v>2038</v>
      </c>
      <c r="X11" s="14">
        <v>2039</v>
      </c>
      <c r="Y11" s="14">
        <v>2040</v>
      </c>
      <c r="Z11" s="14">
        <v>2041</v>
      </c>
      <c r="AA11" s="14">
        <v>2042</v>
      </c>
      <c r="AB11" s="14">
        <v>2043</v>
      </c>
      <c r="AC11" s="14">
        <v>2044</v>
      </c>
      <c r="AD11" s="14">
        <v>2045</v>
      </c>
      <c r="AE11" s="14">
        <v>2046</v>
      </c>
      <c r="AF11" s="14">
        <v>2047</v>
      </c>
      <c r="AG11" s="14">
        <v>2048</v>
      </c>
      <c r="AH11" s="14">
        <v>2049</v>
      </c>
      <c r="AI11" s="72">
        <v>2050</v>
      </c>
      <c r="AJ11" s="71">
        <v>2021</v>
      </c>
      <c r="AK11" s="14">
        <v>2022</v>
      </c>
      <c r="AL11" s="14">
        <v>2023</v>
      </c>
      <c r="AM11" s="14">
        <v>2024</v>
      </c>
      <c r="AN11" s="14">
        <v>2025</v>
      </c>
      <c r="AO11" s="14">
        <v>2026</v>
      </c>
      <c r="AP11" s="14">
        <v>2027</v>
      </c>
      <c r="AQ11" s="14">
        <v>2028</v>
      </c>
      <c r="AR11" s="14">
        <v>2029</v>
      </c>
      <c r="AS11" s="14">
        <v>2030</v>
      </c>
      <c r="AT11" s="14">
        <v>2031</v>
      </c>
      <c r="AU11" s="14">
        <v>2032</v>
      </c>
      <c r="AV11" s="14">
        <v>2033</v>
      </c>
      <c r="AW11" s="14">
        <v>2034</v>
      </c>
      <c r="AX11" s="14">
        <v>2035</v>
      </c>
      <c r="AY11" s="14">
        <v>2036</v>
      </c>
      <c r="AZ11" s="14">
        <v>2037</v>
      </c>
      <c r="BA11" s="14">
        <v>2038</v>
      </c>
      <c r="BB11" s="14">
        <v>2039</v>
      </c>
      <c r="BC11" s="14">
        <v>2040</v>
      </c>
      <c r="BD11" s="14">
        <v>2041</v>
      </c>
      <c r="BE11" s="14">
        <v>2042</v>
      </c>
      <c r="BF11" s="14">
        <v>2043</v>
      </c>
      <c r="BG11" s="14">
        <v>2044</v>
      </c>
      <c r="BH11" s="14">
        <v>2045</v>
      </c>
      <c r="BI11" s="14">
        <v>2046</v>
      </c>
      <c r="BJ11" s="14">
        <v>2047</v>
      </c>
      <c r="BK11" s="14">
        <v>2048</v>
      </c>
      <c r="BL11" s="14">
        <v>2049</v>
      </c>
      <c r="BM11" s="72">
        <v>2050</v>
      </c>
      <c r="BN11" s="71">
        <v>2021</v>
      </c>
      <c r="BO11" s="14">
        <v>2022</v>
      </c>
      <c r="BP11" s="14">
        <v>2023</v>
      </c>
      <c r="BQ11" s="14">
        <v>2024</v>
      </c>
      <c r="BR11" s="14">
        <v>2025</v>
      </c>
      <c r="BS11" s="14">
        <v>2026</v>
      </c>
      <c r="BT11" s="14">
        <v>2027</v>
      </c>
      <c r="BU11" s="14">
        <v>2028</v>
      </c>
      <c r="BV11" s="14">
        <v>2029</v>
      </c>
      <c r="BW11" s="14">
        <v>2030</v>
      </c>
      <c r="BX11" s="14">
        <v>2031</v>
      </c>
      <c r="BY11" s="14">
        <v>2032</v>
      </c>
      <c r="BZ11" s="14">
        <v>2033</v>
      </c>
      <c r="CA11" s="14">
        <v>2034</v>
      </c>
      <c r="CB11" s="14">
        <v>2035</v>
      </c>
      <c r="CC11" s="14">
        <v>2036</v>
      </c>
      <c r="CD11" s="14">
        <v>2037</v>
      </c>
      <c r="CE11" s="14">
        <v>2038</v>
      </c>
      <c r="CF11" s="14">
        <v>2039</v>
      </c>
      <c r="CG11" s="14">
        <v>2040</v>
      </c>
      <c r="CH11" s="14">
        <v>2041</v>
      </c>
      <c r="CI11" s="14">
        <v>2042</v>
      </c>
      <c r="CJ11" s="14">
        <v>2043</v>
      </c>
      <c r="CK11" s="14">
        <v>2044</v>
      </c>
      <c r="CL11" s="14">
        <v>2045</v>
      </c>
      <c r="CM11" s="14">
        <v>2046</v>
      </c>
      <c r="CN11" s="14">
        <v>2047</v>
      </c>
      <c r="CO11" s="14">
        <v>2048</v>
      </c>
      <c r="CP11" s="14">
        <v>2049</v>
      </c>
      <c r="CQ11" s="72">
        <v>2050</v>
      </c>
    </row>
    <row r="12" spans="1:95">
      <c r="E12" s="59" t="s">
        <v>92</v>
      </c>
      <c r="F12" s="100">
        <v>0</v>
      </c>
      <c r="G12" s="101">
        <v>0</v>
      </c>
      <c r="H12" s="101">
        <v>0</v>
      </c>
      <c r="I12" s="8">
        <v>204547429.42850801</v>
      </c>
      <c r="J12" s="8">
        <v>208638378.01707834</v>
      </c>
      <c r="K12" s="8">
        <v>212811145.57741988</v>
      </c>
      <c r="L12" s="8">
        <v>155048120.34926307</v>
      </c>
      <c r="M12" s="8">
        <v>158149082.7562483</v>
      </c>
      <c r="N12" s="8">
        <v>161312064.41137326</v>
      </c>
      <c r="O12" s="8">
        <v>279715119.68932128</v>
      </c>
      <c r="P12" s="8">
        <v>285309422.08310771</v>
      </c>
      <c r="Q12" s="8">
        <v>291015610.52476984</v>
      </c>
      <c r="R12" s="8">
        <v>174609366.31486186</v>
      </c>
      <c r="S12" s="8">
        <v>178101553.64115912</v>
      </c>
      <c r="T12" s="8">
        <v>181663584.71398231</v>
      </c>
      <c r="U12" s="9">
        <v>324269498.71445841</v>
      </c>
      <c r="V12" s="9">
        <v>330754888.68874764</v>
      </c>
      <c r="W12" s="9">
        <v>337369986.46252257</v>
      </c>
      <c r="X12" s="9">
        <v>281193064.14527732</v>
      </c>
      <c r="Y12" s="9">
        <v>286816925.4281829</v>
      </c>
      <c r="Z12" s="9">
        <v>292553263.9367466</v>
      </c>
      <c r="AA12" s="9">
        <v>298404329.21548152</v>
      </c>
      <c r="AB12" s="9">
        <v>304372415.79979116</v>
      </c>
      <c r="AC12" s="9">
        <v>310459864.11578703</v>
      </c>
      <c r="AD12" s="9">
        <v>254663930.49497762</v>
      </c>
      <c r="AE12" s="9">
        <v>259757209.10487717</v>
      </c>
      <c r="AF12" s="9">
        <v>264952353.28697479</v>
      </c>
      <c r="AG12" s="9">
        <v>270251400.35271424</v>
      </c>
      <c r="AH12" s="9">
        <v>275656428.35976857</v>
      </c>
      <c r="AI12" s="55">
        <v>281169556.92696393</v>
      </c>
      <c r="AJ12" s="100">
        <v>0</v>
      </c>
      <c r="AK12" s="101">
        <v>0</v>
      </c>
      <c r="AL12" s="101">
        <v>0</v>
      </c>
      <c r="AM12" s="8">
        <v>106102.06862991047</v>
      </c>
      <c r="AN12" s="8">
        <v>108224.11000250865</v>
      </c>
      <c r="AO12" s="8">
        <v>110388.59220255888</v>
      </c>
      <c r="AP12" s="8">
        <v>80425.974319007102</v>
      </c>
      <c r="AQ12" s="8">
        <v>82034.493805387261</v>
      </c>
      <c r="AR12" s="8">
        <v>83675.183681495066</v>
      </c>
      <c r="AS12" s="8">
        <v>145092.76850371232</v>
      </c>
      <c r="AT12" s="8">
        <v>147994.62387378671</v>
      </c>
      <c r="AU12" s="8">
        <v>150954.51635126246</v>
      </c>
      <c r="AV12" s="8">
        <v>90572.709810757398</v>
      </c>
      <c r="AW12" s="8">
        <v>92384.16400697254</v>
      </c>
      <c r="AX12" s="8">
        <v>94231.847287112003</v>
      </c>
      <c r="AY12" s="9">
        <v>168203.84740749502</v>
      </c>
      <c r="AZ12" s="9">
        <v>171567.9243556447</v>
      </c>
      <c r="BA12" s="9">
        <v>174999.2828427577</v>
      </c>
      <c r="BB12" s="9">
        <v>145859.40225968373</v>
      </c>
      <c r="BC12" s="9">
        <v>148776.59030487729</v>
      </c>
      <c r="BD12" s="9">
        <v>151752.1221109748</v>
      </c>
      <c r="BE12" s="9">
        <v>154787.16455319428</v>
      </c>
      <c r="BF12" s="9">
        <v>157882.9078442583</v>
      </c>
      <c r="BG12" s="9">
        <v>161040.56600114345</v>
      </c>
      <c r="BH12" s="9">
        <v>132098.31043310583</v>
      </c>
      <c r="BI12" s="9">
        <v>134740.27664176788</v>
      </c>
      <c r="BJ12" s="9">
        <v>137435.0821746031</v>
      </c>
      <c r="BK12" s="9">
        <v>140183.78381809519</v>
      </c>
      <c r="BL12" s="9">
        <v>142987.45949445711</v>
      </c>
      <c r="BM12" s="55">
        <v>145847.20868434632</v>
      </c>
      <c r="BN12" s="74">
        <f>(F12*Conversions!J$14+AJ12*Conversions!J$15)/Conversions!$B$9</f>
        <v>0</v>
      </c>
      <c r="BO12" s="75">
        <f>(G12*Conversions!K$14+AK12*Conversions!K$15)/Conversions!$B$9</f>
        <v>0</v>
      </c>
      <c r="BP12" s="75">
        <f>(H12*Conversions!L$14+AL12*Conversions!L$15)/Conversions!$B$9</f>
        <v>0</v>
      </c>
      <c r="BQ12" s="75">
        <f>(I12*Conversions!M$14+AM12*Conversions!M$15)/Conversions!$B$9</f>
        <v>124830.07533483311</v>
      </c>
      <c r="BR12" s="75">
        <f>(J12*Conversions!N$14+AN12*Conversions!N$15)/Conversions!$B$9</f>
        <v>126430.41338666774</v>
      </c>
      <c r="BS12" s="75">
        <f>(K12*Conversions!O$14+AO12*Conversions!O$15)/Conversions!$B$9</f>
        <v>126399.29322731495</v>
      </c>
      <c r="BT12" s="75">
        <f>(L12*Conversions!P$14+AP12*Conversions!P$15)/Conversions!$B$9</f>
        <v>90225.968640166699</v>
      </c>
      <c r="BU12" s="75">
        <f>(M12*Conversions!Q$14+AQ12*Conversions!Q$15)/Conversions!$B$9</f>
        <v>90128.244116155416</v>
      </c>
      <c r="BV12" s="75">
        <f>(N12*Conversions!R$14+AR12*Conversions!R$15)/Conversions!$B$9</f>
        <v>89990.520223727624</v>
      </c>
      <c r="BW12" s="75">
        <f>(O12*Conversions!S$14+AS12*Conversions!S$15)/Conversions!$B$9</f>
        <v>152679.10133252572</v>
      </c>
      <c r="BX12" s="75">
        <f>(P12*Conversions!T$14+AT12*Conversions!T$15)/Conversions!$B$9</f>
        <v>150830.18343042425</v>
      </c>
      <c r="BY12" s="75">
        <f>(Q12*Conversions!U$14+AU12*Conversions!U$15)/Conversions!$B$9</f>
        <v>148846.2371717057</v>
      </c>
      <c r="BZ12" s="75">
        <f>(R12*Conversions!V$14+AV12*Conversions!V$15)/Conversions!$B$9</f>
        <v>86307.41234662717</v>
      </c>
      <c r="CA12" s="75">
        <f>(S12*Conversions!W$14+AW12*Conversions!W$15)/Conversions!$B$9</f>
        <v>84973.224038035565</v>
      </c>
      <c r="CB12" s="75">
        <f>(T12*Conversions!X$14+AX12*Conversions!X$15)/Conversions!$B$9</f>
        <v>83551.145232161667</v>
      </c>
      <c r="CC12" s="75">
        <f>(U12*Conversions!Y$14+AY12*Conversions!Y$15)/Conversions!$B$9</f>
        <v>143566.83947276577</v>
      </c>
      <c r="CD12" s="75">
        <f>(V12*Conversions!Z$14+AZ12*Conversions!Z$15)/Conversions!$B$9</f>
        <v>140754.78240024543</v>
      </c>
      <c r="CE12" s="75">
        <f>(W12*Conversions!AA$14+BA12*Conversions!AA$15)/Conversions!$B$9</f>
        <v>137772.81630903514</v>
      </c>
      <c r="CF12" s="75">
        <f>(X12*Conversions!AB$14+BB12*Conversions!AB$15)/Conversions!$B$9</f>
        <v>109999.90606602249</v>
      </c>
      <c r="CG12" s="75">
        <f>(Y12*Conversions!AC$14+BC12*Conversions!AC$15)/Conversions!$B$9</f>
        <v>107271.50067998543</v>
      </c>
      <c r="CH12" s="75">
        <f>(Z12*Conversions!AD$14+BD12*Conversions!AD$15)/Conversions!$B$9</f>
        <v>104389.9591160805</v>
      </c>
      <c r="CI12" s="75">
        <f>(AA12*Conversions!AE$14+BE12*Conversions!AE$15)/Conversions!$B$9</f>
        <v>101350.24728934733</v>
      </c>
      <c r="CJ12" s="75">
        <f>(AB12*Conversions!AF$14+BF12*Conversions!AF$15)/Conversions!$B$9</f>
        <v>98147.19100589845</v>
      </c>
      <c r="CK12" s="75">
        <f>(AC12*Conversions!AG$14+BG12*Conversions!AG$15)/Conversions!$B$9</f>
        <v>94775.472372195843</v>
      </c>
      <c r="CL12" s="75">
        <f>(AD12*Conversions!AH$14+BH12*Conversions!AH$15)/Conversions!$B$9</f>
        <v>73366.48254143646</v>
      </c>
      <c r="CM12" s="75">
        <f>(AE12*Conversions!AI$14+BI12*Conversions!AI$15)/Conversions!$B$9</f>
        <v>70370.378458350402</v>
      </c>
      <c r="CN12" s="75">
        <f>(AF12*Conversions!AJ$14+BJ12*Conversions!AJ$15)/Conversions!$B$9</f>
        <v>67225.083618924342</v>
      </c>
      <c r="CO12" s="75">
        <f>(AG12*Conversions!AK$14+BK12*Conversions!AK$15)/Conversions!$B$9</f>
        <v>63925.828834537861</v>
      </c>
      <c r="CP12" s="75">
        <f>(AH12*Conversions!AL$14+BL12*Conversions!AL$15)/Conversions!$B$9</f>
        <v>60467.713825328392</v>
      </c>
      <c r="CQ12" s="76">
        <f>(AI12*Conversions!AM$14+BM12*Conversions!AM$15)/Conversions!$B$9</f>
        <v>56845.703884216782</v>
      </c>
    </row>
    <row r="13" spans="1:95" s="88" customFormat="1">
      <c r="E13" s="89" t="s">
        <v>93</v>
      </c>
      <c r="F13" s="102">
        <v>0</v>
      </c>
      <c r="G13" s="103">
        <v>0</v>
      </c>
      <c r="H13" s="103">
        <v>0</v>
      </c>
      <c r="I13" s="90">
        <f ca="1">IF($B$3="No",I12,IF($B$4&gt;I$11,0,IF($B$4=I11,$I$12,OFFSET($I$12,0,(I11-$B$4)))))</f>
        <v>204547429.42850801</v>
      </c>
      <c r="J13" s="90">
        <f t="shared" ref="J13:AI13" ca="1" si="0">IF($B$3="No",J12,IF($B$4&gt;J$11,0,IF($B$4=J11,$I$12,OFFSET($I$12,0,(J11-$B$4)))))</f>
        <v>208638378.01707834</v>
      </c>
      <c r="K13" s="90">
        <f t="shared" ca="1" si="0"/>
        <v>212811145.57741988</v>
      </c>
      <c r="L13" s="90">
        <f t="shared" ca="1" si="0"/>
        <v>155048120.34926307</v>
      </c>
      <c r="M13" s="90">
        <f t="shared" ca="1" si="0"/>
        <v>158149082.7562483</v>
      </c>
      <c r="N13" s="90">
        <f t="shared" ca="1" si="0"/>
        <v>161312064.41137326</v>
      </c>
      <c r="O13" s="90">
        <f t="shared" ca="1" si="0"/>
        <v>279715119.68932128</v>
      </c>
      <c r="P13" s="90">
        <f t="shared" ca="1" si="0"/>
        <v>285309422.08310771</v>
      </c>
      <c r="Q13" s="90">
        <f t="shared" ca="1" si="0"/>
        <v>291015610.52476984</v>
      </c>
      <c r="R13" s="90">
        <f t="shared" ca="1" si="0"/>
        <v>174609366.31486186</v>
      </c>
      <c r="S13" s="90">
        <f t="shared" ca="1" si="0"/>
        <v>178101553.64115912</v>
      </c>
      <c r="T13" s="90">
        <f t="shared" ca="1" si="0"/>
        <v>181663584.71398231</v>
      </c>
      <c r="U13" s="90">
        <f t="shared" ca="1" si="0"/>
        <v>324269498.71445841</v>
      </c>
      <c r="V13" s="90">
        <f t="shared" ca="1" si="0"/>
        <v>330754888.68874764</v>
      </c>
      <c r="W13" s="90">
        <f t="shared" ca="1" si="0"/>
        <v>337369986.46252257</v>
      </c>
      <c r="X13" s="90">
        <f t="shared" ca="1" si="0"/>
        <v>281193064.14527732</v>
      </c>
      <c r="Y13" s="90">
        <f t="shared" ca="1" si="0"/>
        <v>286816925.4281829</v>
      </c>
      <c r="Z13" s="90">
        <f t="shared" ca="1" si="0"/>
        <v>292553263.9367466</v>
      </c>
      <c r="AA13" s="90">
        <f t="shared" ca="1" si="0"/>
        <v>298404329.21548152</v>
      </c>
      <c r="AB13" s="90">
        <f t="shared" ca="1" si="0"/>
        <v>304372415.79979116</v>
      </c>
      <c r="AC13" s="90">
        <f t="shared" ca="1" si="0"/>
        <v>310459864.11578703</v>
      </c>
      <c r="AD13" s="90">
        <f t="shared" ca="1" si="0"/>
        <v>254663930.49497762</v>
      </c>
      <c r="AE13" s="90">
        <f t="shared" ca="1" si="0"/>
        <v>259757209.10487717</v>
      </c>
      <c r="AF13" s="90">
        <f t="shared" ca="1" si="0"/>
        <v>264952353.28697479</v>
      </c>
      <c r="AG13" s="90">
        <f t="shared" ca="1" si="0"/>
        <v>270251400.35271424</v>
      </c>
      <c r="AH13" s="90">
        <f t="shared" ca="1" si="0"/>
        <v>275656428.35976857</v>
      </c>
      <c r="AI13" s="91">
        <f t="shared" ca="1" si="0"/>
        <v>281169556.92696393</v>
      </c>
      <c r="AJ13" s="102">
        <v>0</v>
      </c>
      <c r="AK13" s="103">
        <v>0</v>
      </c>
      <c r="AL13" s="103">
        <v>0</v>
      </c>
      <c r="AM13" s="90">
        <f ca="1">IF($B$3="No",AM12,IF($B$4&gt;AM$11,0,IF($B$4=AM11,$AM$12,OFFSET($AM$12,0,(AM11-$B$4)))))</f>
        <v>106102.06862991047</v>
      </c>
      <c r="AN13" s="90">
        <f ca="1">IF($B$3="No",AN12,IF($B$4&gt;AN$11,0,IF($B$4=AN11,$AM$12,OFFSET($AM$12,0,(AN11-$B$4)))))</f>
        <v>108224.11000250865</v>
      </c>
      <c r="AO13" s="90">
        <f t="shared" ref="AO13:BM13" ca="1" si="1">IF($B$3="No",AO12,IF($B$4&gt;AO$11,0,IF($B$4=AO11,$AM$12,OFFSET($AM$12,0,(AO11-$B$4)))))</f>
        <v>110388.59220255888</v>
      </c>
      <c r="AP13" s="90">
        <f t="shared" ca="1" si="1"/>
        <v>80425.974319007102</v>
      </c>
      <c r="AQ13" s="90">
        <f t="shared" ca="1" si="1"/>
        <v>82034.493805387261</v>
      </c>
      <c r="AR13" s="90">
        <f t="shared" ca="1" si="1"/>
        <v>83675.183681495066</v>
      </c>
      <c r="AS13" s="90">
        <f t="shared" ca="1" si="1"/>
        <v>145092.76850371232</v>
      </c>
      <c r="AT13" s="90">
        <f t="shared" ca="1" si="1"/>
        <v>147994.62387378671</v>
      </c>
      <c r="AU13" s="90">
        <f t="shared" ca="1" si="1"/>
        <v>150954.51635126246</v>
      </c>
      <c r="AV13" s="90">
        <f t="shared" ca="1" si="1"/>
        <v>90572.709810757398</v>
      </c>
      <c r="AW13" s="90">
        <f t="shared" ca="1" si="1"/>
        <v>92384.16400697254</v>
      </c>
      <c r="AX13" s="90">
        <f t="shared" ca="1" si="1"/>
        <v>94231.847287112003</v>
      </c>
      <c r="AY13" s="90">
        <f t="shared" ca="1" si="1"/>
        <v>168203.84740749502</v>
      </c>
      <c r="AZ13" s="90">
        <f t="shared" ca="1" si="1"/>
        <v>171567.9243556447</v>
      </c>
      <c r="BA13" s="90">
        <f t="shared" ca="1" si="1"/>
        <v>174999.2828427577</v>
      </c>
      <c r="BB13" s="90">
        <f t="shared" ca="1" si="1"/>
        <v>145859.40225968373</v>
      </c>
      <c r="BC13" s="90">
        <f t="shared" ca="1" si="1"/>
        <v>148776.59030487729</v>
      </c>
      <c r="BD13" s="90">
        <f t="shared" ca="1" si="1"/>
        <v>151752.1221109748</v>
      </c>
      <c r="BE13" s="90">
        <f t="shared" ca="1" si="1"/>
        <v>154787.16455319428</v>
      </c>
      <c r="BF13" s="90">
        <f t="shared" ca="1" si="1"/>
        <v>157882.9078442583</v>
      </c>
      <c r="BG13" s="90">
        <f t="shared" ca="1" si="1"/>
        <v>161040.56600114345</v>
      </c>
      <c r="BH13" s="90">
        <f t="shared" ca="1" si="1"/>
        <v>132098.31043310583</v>
      </c>
      <c r="BI13" s="90">
        <f t="shared" ca="1" si="1"/>
        <v>134740.27664176788</v>
      </c>
      <c r="BJ13" s="90">
        <f t="shared" ca="1" si="1"/>
        <v>137435.0821746031</v>
      </c>
      <c r="BK13" s="90">
        <f t="shared" ca="1" si="1"/>
        <v>140183.78381809519</v>
      </c>
      <c r="BL13" s="90">
        <f t="shared" ca="1" si="1"/>
        <v>142987.45949445711</v>
      </c>
      <c r="BM13" s="91">
        <f t="shared" ca="1" si="1"/>
        <v>145847.20868434632</v>
      </c>
      <c r="BN13" s="74">
        <f>(F13*Conversions!J$14+AJ13*Conversions!J$15)/Conversions!$B$9</f>
        <v>0</v>
      </c>
      <c r="BO13" s="75">
        <f>(G13*Conversions!K$14+AK13*Conversions!K$15)/Conversions!$B$9</f>
        <v>0</v>
      </c>
      <c r="BP13" s="75">
        <f>(H13*Conversions!L$14+AL13*Conversions!L$15)/Conversions!$B$9</f>
        <v>0</v>
      </c>
      <c r="BQ13" s="75">
        <f ca="1">(I13*Conversions!M$14+AM13*Conversions!M$15)/Conversions!$B$9</f>
        <v>124830.07533483311</v>
      </c>
      <c r="BR13" s="75">
        <f ca="1">(J13*Conversions!N$14+AN13*Conversions!N$15)/Conversions!$B$9</f>
        <v>126430.41338666774</v>
      </c>
      <c r="BS13" s="75">
        <f ca="1">(K13*Conversions!O$14+AO13*Conversions!O$15)/Conversions!$B$9</f>
        <v>126399.29322731495</v>
      </c>
      <c r="BT13" s="75">
        <f ca="1">(L13*Conversions!P$14+AP13*Conversions!P$15)/Conversions!$B$9</f>
        <v>90225.968640166699</v>
      </c>
      <c r="BU13" s="75">
        <f ca="1">(M13*Conversions!Q$14+AQ13*Conversions!Q$15)/Conversions!$B$9</f>
        <v>90128.244116155416</v>
      </c>
      <c r="BV13" s="75">
        <f ca="1">(N13*Conversions!R$14+AR13*Conversions!R$15)/Conversions!$B$9</f>
        <v>89990.520223727624</v>
      </c>
      <c r="BW13" s="75">
        <f ca="1">(O13*Conversions!S$14+AS13*Conversions!S$15)/Conversions!$B$9</f>
        <v>152679.10133252572</v>
      </c>
      <c r="BX13" s="75">
        <f ca="1">(P13*Conversions!T$14+AT13*Conversions!T$15)/Conversions!$B$9</f>
        <v>150830.18343042425</v>
      </c>
      <c r="BY13" s="75">
        <f ca="1">(Q13*Conversions!U$14+AU13*Conversions!U$15)/Conversions!$B$9</f>
        <v>148846.2371717057</v>
      </c>
      <c r="BZ13" s="75">
        <f ca="1">(R13*Conversions!V$14+AV13*Conversions!V$15)/Conversions!$B$9</f>
        <v>86307.41234662717</v>
      </c>
      <c r="CA13" s="75">
        <f ca="1">(S13*Conversions!W$14+AW13*Conversions!W$15)/Conversions!$B$9</f>
        <v>84973.224038035565</v>
      </c>
      <c r="CB13" s="75">
        <f ca="1">(T13*Conversions!X$14+AX13*Conversions!X$15)/Conversions!$B$9</f>
        <v>83551.145232161667</v>
      </c>
      <c r="CC13" s="75">
        <f ca="1">(U13*Conversions!Y$14+AY13*Conversions!Y$15)/Conversions!$B$9</f>
        <v>143566.83947276577</v>
      </c>
      <c r="CD13" s="75">
        <f ca="1">(V13*Conversions!Z$14+AZ13*Conversions!Z$15)/Conversions!$B$9</f>
        <v>140754.78240024543</v>
      </c>
      <c r="CE13" s="75">
        <f ca="1">(W13*Conversions!AA$14+BA13*Conversions!AA$15)/Conversions!$B$9</f>
        <v>137772.81630903514</v>
      </c>
      <c r="CF13" s="75">
        <f ca="1">(X13*Conversions!AB$14+BB13*Conversions!AB$15)/Conversions!$B$9</f>
        <v>109999.90606602249</v>
      </c>
      <c r="CG13" s="75">
        <f ca="1">(Y13*Conversions!AC$14+BC13*Conversions!AC$15)/Conversions!$B$9</f>
        <v>107271.50067998543</v>
      </c>
      <c r="CH13" s="75">
        <f ca="1">(Z13*Conversions!AD$14+BD13*Conversions!AD$15)/Conversions!$B$9</f>
        <v>104389.9591160805</v>
      </c>
      <c r="CI13" s="75">
        <f ca="1">(AA13*Conversions!AE$14+BE13*Conversions!AE$15)/Conversions!$B$9</f>
        <v>101350.24728934733</v>
      </c>
      <c r="CJ13" s="75">
        <f ca="1">(AB13*Conversions!AF$14+BF13*Conversions!AF$15)/Conversions!$B$9</f>
        <v>98147.19100589845</v>
      </c>
      <c r="CK13" s="75">
        <f ca="1">(AC13*Conversions!AG$14+BG13*Conversions!AG$15)/Conversions!$B$9</f>
        <v>94775.472372195843</v>
      </c>
      <c r="CL13" s="75">
        <f ca="1">(AD13*Conversions!AH$14+BH13*Conversions!AH$15)/Conversions!$B$9</f>
        <v>73366.48254143646</v>
      </c>
      <c r="CM13" s="75">
        <f ca="1">(AE13*Conversions!AI$14+BI13*Conversions!AI$15)/Conversions!$B$9</f>
        <v>70370.378458350402</v>
      </c>
      <c r="CN13" s="75">
        <f ca="1">(AF13*Conversions!AJ$14+BJ13*Conversions!AJ$15)/Conversions!$B$9</f>
        <v>67225.083618924342</v>
      </c>
      <c r="CO13" s="75">
        <f ca="1">(AG13*Conversions!AK$14+BK13*Conversions!AK$15)/Conversions!$B$9</f>
        <v>63925.828834537861</v>
      </c>
      <c r="CP13" s="75">
        <f ca="1">(AH13*Conversions!AL$14+BL13*Conversions!AL$15)/Conversions!$B$9</f>
        <v>60467.713825328392</v>
      </c>
      <c r="CQ13" s="76">
        <f ca="1">(AI13*Conversions!AM$14+BM13*Conversions!AM$15)/Conversions!$B$9</f>
        <v>56845.703884216782</v>
      </c>
    </row>
    <row r="14" spans="1:95" s="11" customFormat="1" ht="17.100000000000001" thickBot="1">
      <c r="E14" s="84" t="s">
        <v>94</v>
      </c>
      <c r="F14" s="104">
        <v>0</v>
      </c>
      <c r="G14" s="105">
        <v>0</v>
      </c>
      <c r="H14" s="105">
        <v>0</v>
      </c>
      <c r="I14" s="86">
        <f ca="1">IF($B$6="No",I13,$B$7*I13)</f>
        <v>204547429.42850801</v>
      </c>
      <c r="J14" s="86">
        <f t="shared" ref="J14:AI14" ca="1" si="2">IF($B$6="No",J13,$B$7*J13)</f>
        <v>208638378.01707834</v>
      </c>
      <c r="K14" s="86">
        <f t="shared" ca="1" si="2"/>
        <v>212811145.57741988</v>
      </c>
      <c r="L14" s="86">
        <f t="shared" ca="1" si="2"/>
        <v>155048120.34926307</v>
      </c>
      <c r="M14" s="86">
        <f t="shared" ca="1" si="2"/>
        <v>158149082.7562483</v>
      </c>
      <c r="N14" s="86">
        <f t="shared" ca="1" si="2"/>
        <v>161312064.41137326</v>
      </c>
      <c r="O14" s="86">
        <f t="shared" ca="1" si="2"/>
        <v>279715119.68932128</v>
      </c>
      <c r="P14" s="86">
        <f t="shared" ca="1" si="2"/>
        <v>285309422.08310771</v>
      </c>
      <c r="Q14" s="86">
        <f t="shared" ca="1" si="2"/>
        <v>291015610.52476984</v>
      </c>
      <c r="R14" s="86">
        <f t="shared" ca="1" si="2"/>
        <v>174609366.31486186</v>
      </c>
      <c r="S14" s="86">
        <f t="shared" ca="1" si="2"/>
        <v>178101553.64115912</v>
      </c>
      <c r="T14" s="86">
        <f t="shared" ca="1" si="2"/>
        <v>181663584.71398231</v>
      </c>
      <c r="U14" s="86">
        <f t="shared" ca="1" si="2"/>
        <v>324269498.71445841</v>
      </c>
      <c r="V14" s="86">
        <f t="shared" ca="1" si="2"/>
        <v>330754888.68874764</v>
      </c>
      <c r="W14" s="86">
        <f t="shared" ca="1" si="2"/>
        <v>337369986.46252257</v>
      </c>
      <c r="X14" s="86">
        <f t="shared" ca="1" si="2"/>
        <v>281193064.14527732</v>
      </c>
      <c r="Y14" s="86">
        <f t="shared" ca="1" si="2"/>
        <v>286816925.4281829</v>
      </c>
      <c r="Z14" s="86">
        <f t="shared" ca="1" si="2"/>
        <v>292553263.9367466</v>
      </c>
      <c r="AA14" s="86">
        <f t="shared" ca="1" si="2"/>
        <v>298404329.21548152</v>
      </c>
      <c r="AB14" s="86">
        <f t="shared" ca="1" si="2"/>
        <v>304372415.79979116</v>
      </c>
      <c r="AC14" s="86">
        <f t="shared" ca="1" si="2"/>
        <v>310459864.11578703</v>
      </c>
      <c r="AD14" s="86">
        <f t="shared" ca="1" si="2"/>
        <v>254663930.49497762</v>
      </c>
      <c r="AE14" s="86">
        <f t="shared" ca="1" si="2"/>
        <v>259757209.10487717</v>
      </c>
      <c r="AF14" s="86">
        <f t="shared" ca="1" si="2"/>
        <v>264952353.28697479</v>
      </c>
      <c r="AG14" s="86">
        <f t="shared" ca="1" si="2"/>
        <v>270251400.35271424</v>
      </c>
      <c r="AH14" s="86">
        <f t="shared" ca="1" si="2"/>
        <v>275656428.35976857</v>
      </c>
      <c r="AI14" s="87">
        <f t="shared" ca="1" si="2"/>
        <v>281169556.92696393</v>
      </c>
      <c r="AJ14" s="104">
        <v>0</v>
      </c>
      <c r="AK14" s="105">
        <v>0</v>
      </c>
      <c r="AL14" s="105">
        <v>0</v>
      </c>
      <c r="AM14" s="86">
        <f ca="1">IF($B$6="No",AM13,$B$7*AM13)</f>
        <v>106102.06862991047</v>
      </c>
      <c r="AN14" s="86">
        <f t="shared" ref="AN14" ca="1" si="3">IF($B$6="No",AN13,$B$7*AN13)</f>
        <v>108224.11000250865</v>
      </c>
      <c r="AO14" s="86">
        <f t="shared" ref="AO14" ca="1" si="4">IF($B$6="No",AO13,$B$7*AO13)</f>
        <v>110388.59220255888</v>
      </c>
      <c r="AP14" s="86">
        <f ca="1">IF($B$6="No",AP13,$B$7*AP13)</f>
        <v>80425.974319007102</v>
      </c>
      <c r="AQ14" s="86">
        <f t="shared" ref="AQ14" ca="1" si="5">IF($B$6="No",AQ13,$B$7*AQ13)</f>
        <v>82034.493805387261</v>
      </c>
      <c r="AR14" s="86">
        <f t="shared" ref="AR14" ca="1" si="6">IF($B$6="No",AR13,$B$7*AR13)</f>
        <v>83675.183681495066</v>
      </c>
      <c r="AS14" s="86">
        <f t="shared" ref="AS14" ca="1" si="7">IF($B$6="No",AS13,$B$7*AS13)</f>
        <v>145092.76850371232</v>
      </c>
      <c r="AT14" s="86">
        <f t="shared" ref="AT14" ca="1" si="8">IF($B$6="No",AT13,$B$7*AT13)</f>
        <v>147994.62387378671</v>
      </c>
      <c r="AU14" s="86">
        <f t="shared" ref="AU14" ca="1" si="9">IF($B$6="No",AU13,$B$7*AU13)</f>
        <v>150954.51635126246</v>
      </c>
      <c r="AV14" s="86">
        <f t="shared" ref="AV14" ca="1" si="10">IF($B$6="No",AV13,$B$7*AV13)</f>
        <v>90572.709810757398</v>
      </c>
      <c r="AW14" s="86">
        <f t="shared" ref="AW14" ca="1" si="11">IF($B$6="No",AW13,$B$7*AW13)</f>
        <v>92384.16400697254</v>
      </c>
      <c r="AX14" s="86">
        <f t="shared" ref="AX14" ca="1" si="12">IF($B$6="No",AX13,$B$7*AX13)</f>
        <v>94231.847287112003</v>
      </c>
      <c r="AY14" s="86">
        <f t="shared" ref="AY14" ca="1" si="13">IF($B$6="No",AY13,$B$7*AY13)</f>
        <v>168203.84740749502</v>
      </c>
      <c r="AZ14" s="86">
        <f t="shared" ref="AZ14" ca="1" si="14">IF($B$6="No",AZ13,$B$7*AZ13)</f>
        <v>171567.9243556447</v>
      </c>
      <c r="BA14" s="86">
        <f t="shared" ref="BA14" ca="1" si="15">IF($B$6="No",BA13,$B$7*BA13)</f>
        <v>174999.2828427577</v>
      </c>
      <c r="BB14" s="86">
        <f t="shared" ref="BB14" ca="1" si="16">IF($B$6="No",BB13,$B$7*BB13)</f>
        <v>145859.40225968373</v>
      </c>
      <c r="BC14" s="86">
        <f t="shared" ref="BC14" ca="1" si="17">IF($B$6="No",BC13,$B$7*BC13)</f>
        <v>148776.59030487729</v>
      </c>
      <c r="BD14" s="86">
        <f t="shared" ref="BD14" ca="1" si="18">IF($B$6="No",BD13,$B$7*BD13)</f>
        <v>151752.1221109748</v>
      </c>
      <c r="BE14" s="86">
        <f t="shared" ref="BE14" ca="1" si="19">IF($B$6="No",BE13,$B$7*BE13)</f>
        <v>154787.16455319428</v>
      </c>
      <c r="BF14" s="86">
        <f t="shared" ref="BF14" ca="1" si="20">IF($B$6="No",BF13,$B$7*BF13)</f>
        <v>157882.9078442583</v>
      </c>
      <c r="BG14" s="86">
        <f t="shared" ref="BG14" ca="1" si="21">IF($B$6="No",BG13,$B$7*BG13)</f>
        <v>161040.56600114345</v>
      </c>
      <c r="BH14" s="86">
        <f t="shared" ref="BH14" ca="1" si="22">IF($B$6="No",BH13,$B$7*BH13)</f>
        <v>132098.31043310583</v>
      </c>
      <c r="BI14" s="86">
        <f t="shared" ref="BI14" ca="1" si="23">IF($B$6="No",BI13,$B$7*BI13)</f>
        <v>134740.27664176788</v>
      </c>
      <c r="BJ14" s="86">
        <f t="shared" ref="BJ14" ca="1" si="24">IF($B$6="No",BJ13,$B$7*BJ13)</f>
        <v>137435.0821746031</v>
      </c>
      <c r="BK14" s="86">
        <f t="shared" ref="BK14" ca="1" si="25">IF($B$6="No",BK13,$B$7*BK13)</f>
        <v>140183.78381809519</v>
      </c>
      <c r="BL14" s="86">
        <f t="shared" ref="BL14" ca="1" si="26">IF($B$6="No",BL13,$B$7*BL13)</f>
        <v>142987.45949445711</v>
      </c>
      <c r="BM14" s="87">
        <f t="shared" ref="BM14" ca="1" si="27">IF($B$6="No",BM13,$B$7*BM13)</f>
        <v>145847.20868434632</v>
      </c>
      <c r="BN14" s="77">
        <f>(F14*Conversions!J$14+AJ14*Conversions!J$15)/Conversions!$B$9</f>
        <v>0</v>
      </c>
      <c r="BO14" s="78">
        <f>(G14*Conversions!K$14+AK14*Conversions!K$15)/Conversions!$B$9</f>
        <v>0</v>
      </c>
      <c r="BP14" s="78">
        <f>(H14*Conversions!L$14+AL14*Conversions!L$15)/Conversions!$B$9</f>
        <v>0</v>
      </c>
      <c r="BQ14" s="78">
        <f ca="1">(I14*Conversions!M$14+AM14*Conversions!M$15)/Conversions!$B$9</f>
        <v>124830.07533483311</v>
      </c>
      <c r="BR14" s="78">
        <f ca="1">(J14*Conversions!N$14+AN14*Conversions!N$15)/Conversions!$B$9</f>
        <v>126430.41338666774</v>
      </c>
      <c r="BS14" s="78">
        <f ca="1">(K14*Conversions!O$14+AO14*Conversions!O$15)/Conversions!$B$9</f>
        <v>126399.29322731495</v>
      </c>
      <c r="BT14" s="78">
        <f ca="1">(L14*Conversions!P$14+AP14*Conversions!P$15)/Conversions!$B$9</f>
        <v>90225.968640166699</v>
      </c>
      <c r="BU14" s="78">
        <f ca="1">(M14*Conversions!Q$14+AQ14*Conversions!Q$15)/Conversions!$B$9</f>
        <v>90128.244116155416</v>
      </c>
      <c r="BV14" s="78">
        <f ca="1">(N14*Conversions!R$14+AR14*Conversions!R$15)/Conversions!$B$9</f>
        <v>89990.520223727624</v>
      </c>
      <c r="BW14" s="78">
        <f ca="1">(O14*Conversions!S$14+AS14*Conversions!S$15)/Conversions!$B$9</f>
        <v>152679.10133252572</v>
      </c>
      <c r="BX14" s="78">
        <f ca="1">(P14*Conversions!T$14+AT14*Conversions!T$15)/Conversions!$B$9</f>
        <v>150830.18343042425</v>
      </c>
      <c r="BY14" s="78">
        <f ca="1">(Q14*Conversions!U$14+AU14*Conversions!U$15)/Conversions!$B$9</f>
        <v>148846.2371717057</v>
      </c>
      <c r="BZ14" s="78">
        <f ca="1">(R14*Conversions!V$14+AV14*Conversions!V$15)/Conversions!$B$9</f>
        <v>86307.41234662717</v>
      </c>
      <c r="CA14" s="78">
        <f ca="1">(S14*Conversions!W$14+AW14*Conversions!W$15)/Conversions!$B$9</f>
        <v>84973.224038035565</v>
      </c>
      <c r="CB14" s="78">
        <f ca="1">(T14*Conversions!X$14+AX14*Conversions!X$15)/Conversions!$B$9</f>
        <v>83551.145232161667</v>
      </c>
      <c r="CC14" s="78">
        <f ca="1">(U14*Conversions!Y$14+AY14*Conversions!Y$15)/Conversions!$B$9</f>
        <v>143566.83947276577</v>
      </c>
      <c r="CD14" s="78">
        <f ca="1">(V14*Conversions!Z$14+AZ14*Conversions!Z$15)/Conversions!$B$9</f>
        <v>140754.78240024543</v>
      </c>
      <c r="CE14" s="78">
        <f ca="1">(W14*Conversions!AA$14+BA14*Conversions!AA$15)/Conversions!$B$9</f>
        <v>137772.81630903514</v>
      </c>
      <c r="CF14" s="78">
        <f ca="1">(X14*Conversions!AB$14+BB14*Conversions!AB$15)/Conversions!$B$9</f>
        <v>109999.90606602249</v>
      </c>
      <c r="CG14" s="78">
        <f ca="1">(Y14*Conversions!AC$14+BC14*Conversions!AC$15)/Conversions!$B$9</f>
        <v>107271.50067998543</v>
      </c>
      <c r="CH14" s="78">
        <f ca="1">(Z14*Conversions!AD$14+BD14*Conversions!AD$15)/Conversions!$B$9</f>
        <v>104389.9591160805</v>
      </c>
      <c r="CI14" s="78">
        <f ca="1">(AA14*Conversions!AE$14+BE14*Conversions!AE$15)/Conversions!$B$9</f>
        <v>101350.24728934733</v>
      </c>
      <c r="CJ14" s="78">
        <f ca="1">(AB14*Conversions!AF$14+BF14*Conversions!AF$15)/Conversions!$B$9</f>
        <v>98147.19100589845</v>
      </c>
      <c r="CK14" s="78">
        <f ca="1">(AC14*Conversions!AG$14+BG14*Conversions!AG$15)/Conversions!$B$9</f>
        <v>94775.472372195843</v>
      </c>
      <c r="CL14" s="78">
        <f ca="1">(AD14*Conversions!AH$14+BH14*Conversions!AH$15)/Conversions!$B$9</f>
        <v>73366.48254143646</v>
      </c>
      <c r="CM14" s="78">
        <f ca="1">(AE14*Conversions!AI$14+BI14*Conversions!AI$15)/Conversions!$B$9</f>
        <v>70370.378458350402</v>
      </c>
      <c r="CN14" s="78">
        <f ca="1">(AF14*Conversions!AJ$14+BJ14*Conversions!AJ$15)/Conversions!$B$9</f>
        <v>67225.083618924342</v>
      </c>
      <c r="CO14" s="78">
        <f ca="1">(AG14*Conversions!AK$14+BK14*Conversions!AK$15)/Conversions!$B$9</f>
        <v>63925.828834537861</v>
      </c>
      <c r="CP14" s="78">
        <f ca="1">(AH14*Conversions!AL$14+BL14*Conversions!AL$15)/Conversions!$B$9</f>
        <v>60467.713825328392</v>
      </c>
      <c r="CQ14" s="79">
        <f ca="1">(AI14*Conversions!AM$14+BM14*Conversions!AM$15)/Conversions!$B$9</f>
        <v>56845.703884216782</v>
      </c>
    </row>
    <row r="16" spans="1:95" ht="21" thickBot="1">
      <c r="B16" s="314" t="s">
        <v>95</v>
      </c>
      <c r="C16" s="314"/>
      <c r="D16" s="314"/>
      <c r="E16" s="314"/>
    </row>
    <row r="17" spans="2:95" ht="17.100000000000001" thickTop="1">
      <c r="F17" s="311" t="s">
        <v>80</v>
      </c>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3"/>
      <c r="AJ17" s="312" t="s">
        <v>81</v>
      </c>
      <c r="AK17" s="312"/>
      <c r="AL17" s="312"/>
      <c r="AM17" s="312"/>
      <c r="AN17" s="312"/>
      <c r="AO17" s="312"/>
      <c r="AP17" s="312"/>
      <c r="AQ17" s="312"/>
      <c r="AR17" s="312"/>
      <c r="AS17" s="312"/>
      <c r="AT17" s="312"/>
      <c r="AU17" s="312"/>
      <c r="AV17" s="312"/>
      <c r="AW17" s="312"/>
      <c r="AX17" s="312"/>
      <c r="AY17" s="312"/>
      <c r="AZ17" s="312"/>
      <c r="BA17" s="312"/>
      <c r="BB17" s="312"/>
      <c r="BC17" s="312"/>
      <c r="BD17" s="312"/>
      <c r="BE17" s="312"/>
      <c r="BF17" s="312"/>
      <c r="BG17" s="312"/>
      <c r="BH17" s="312"/>
      <c r="BI17" s="312"/>
      <c r="BJ17" s="312"/>
      <c r="BK17" s="312"/>
      <c r="BL17" s="312"/>
      <c r="BM17" s="313"/>
      <c r="BN17" s="311" t="s">
        <v>82</v>
      </c>
      <c r="BO17" s="312"/>
      <c r="BP17" s="312"/>
      <c r="BQ17" s="312"/>
      <c r="BR17" s="312"/>
      <c r="BS17" s="312"/>
      <c r="BT17" s="312"/>
      <c r="BU17" s="312"/>
      <c r="BV17" s="312"/>
      <c r="BW17" s="312"/>
      <c r="BX17" s="312"/>
      <c r="BY17" s="312"/>
      <c r="BZ17" s="312"/>
      <c r="CA17" s="312"/>
      <c r="CB17" s="312"/>
      <c r="CC17" s="312"/>
      <c r="CD17" s="312"/>
      <c r="CE17" s="312"/>
      <c r="CF17" s="312"/>
      <c r="CG17" s="312"/>
      <c r="CH17" s="312"/>
      <c r="CI17" s="312"/>
      <c r="CJ17" s="312"/>
      <c r="CK17" s="312"/>
      <c r="CL17" s="312"/>
      <c r="CM17" s="312"/>
      <c r="CN17" s="312"/>
      <c r="CO17" s="312"/>
      <c r="CP17" s="312"/>
      <c r="CQ17" s="313"/>
    </row>
    <row r="18" spans="2:95">
      <c r="E18" s="59" t="s">
        <v>91</v>
      </c>
      <c r="F18" s="71">
        <v>2021</v>
      </c>
      <c r="G18" s="14">
        <v>2022</v>
      </c>
      <c r="H18" s="14">
        <v>2023</v>
      </c>
      <c r="I18" s="14">
        <v>2024</v>
      </c>
      <c r="J18" s="14">
        <v>2025</v>
      </c>
      <c r="K18" s="14">
        <v>2026</v>
      </c>
      <c r="L18" s="14">
        <v>2027</v>
      </c>
      <c r="M18" s="14">
        <v>2028</v>
      </c>
      <c r="N18" s="14">
        <v>2029</v>
      </c>
      <c r="O18" s="14">
        <v>2030</v>
      </c>
      <c r="P18" s="14">
        <v>2031</v>
      </c>
      <c r="Q18" s="14">
        <v>2032</v>
      </c>
      <c r="R18" s="14">
        <v>2033</v>
      </c>
      <c r="S18" s="14">
        <v>2034</v>
      </c>
      <c r="T18" s="14">
        <v>2035</v>
      </c>
      <c r="U18" s="14">
        <v>2036</v>
      </c>
      <c r="V18" s="14">
        <v>2037</v>
      </c>
      <c r="W18" s="14">
        <v>2038</v>
      </c>
      <c r="X18" s="14">
        <v>2039</v>
      </c>
      <c r="Y18" s="14">
        <v>2040</v>
      </c>
      <c r="Z18" s="14">
        <v>2041</v>
      </c>
      <c r="AA18" s="14">
        <v>2042</v>
      </c>
      <c r="AB18" s="14">
        <v>2043</v>
      </c>
      <c r="AC18" s="14">
        <v>2044</v>
      </c>
      <c r="AD18" s="14">
        <v>2045</v>
      </c>
      <c r="AE18" s="14">
        <v>2046</v>
      </c>
      <c r="AF18" s="14">
        <v>2047</v>
      </c>
      <c r="AG18" s="14">
        <v>2048</v>
      </c>
      <c r="AH18" s="14">
        <v>2049</v>
      </c>
      <c r="AI18" s="72">
        <v>2050</v>
      </c>
      <c r="AJ18" s="14">
        <v>2021</v>
      </c>
      <c r="AK18" s="14">
        <v>2022</v>
      </c>
      <c r="AL18" s="14">
        <v>2023</v>
      </c>
      <c r="AM18" s="14">
        <v>2024</v>
      </c>
      <c r="AN18" s="14">
        <v>2025</v>
      </c>
      <c r="AO18" s="14">
        <v>2026</v>
      </c>
      <c r="AP18" s="14">
        <v>2027</v>
      </c>
      <c r="AQ18" s="14">
        <v>2028</v>
      </c>
      <c r="AR18" s="14">
        <v>2029</v>
      </c>
      <c r="AS18" s="14">
        <v>2030</v>
      </c>
      <c r="AT18" s="14">
        <v>2031</v>
      </c>
      <c r="AU18" s="14">
        <v>2032</v>
      </c>
      <c r="AV18" s="14">
        <v>2033</v>
      </c>
      <c r="AW18" s="14">
        <v>2034</v>
      </c>
      <c r="AX18" s="14">
        <v>2035</v>
      </c>
      <c r="AY18" s="14">
        <v>2036</v>
      </c>
      <c r="AZ18" s="14">
        <v>2037</v>
      </c>
      <c r="BA18" s="14">
        <v>2038</v>
      </c>
      <c r="BB18" s="14">
        <v>2039</v>
      </c>
      <c r="BC18" s="14">
        <v>2040</v>
      </c>
      <c r="BD18" s="14">
        <v>2041</v>
      </c>
      <c r="BE18" s="14">
        <v>2042</v>
      </c>
      <c r="BF18" s="14">
        <v>2043</v>
      </c>
      <c r="BG18" s="14">
        <v>2044</v>
      </c>
      <c r="BH18" s="14">
        <v>2045</v>
      </c>
      <c r="BI18" s="14">
        <v>2046</v>
      </c>
      <c r="BJ18" s="14">
        <v>2047</v>
      </c>
      <c r="BK18" s="14">
        <v>2048</v>
      </c>
      <c r="BL18" s="14">
        <v>2049</v>
      </c>
      <c r="BM18" s="72">
        <v>2050</v>
      </c>
      <c r="BN18" s="71">
        <v>2021</v>
      </c>
      <c r="BO18" s="14">
        <v>2022</v>
      </c>
      <c r="BP18" s="14">
        <v>2023</v>
      </c>
      <c r="BQ18" s="14">
        <v>2024</v>
      </c>
      <c r="BR18" s="14">
        <v>2025</v>
      </c>
      <c r="BS18" s="14">
        <v>2026</v>
      </c>
      <c r="BT18" s="14">
        <v>2027</v>
      </c>
      <c r="BU18" s="14">
        <v>2028</v>
      </c>
      <c r="BV18" s="14">
        <v>2029</v>
      </c>
      <c r="BW18" s="14">
        <v>2030</v>
      </c>
      <c r="BX18" s="14">
        <v>2031</v>
      </c>
      <c r="BY18" s="14">
        <v>2032</v>
      </c>
      <c r="BZ18" s="14">
        <v>2033</v>
      </c>
      <c r="CA18" s="14">
        <v>2034</v>
      </c>
      <c r="CB18" s="14">
        <v>2035</v>
      </c>
      <c r="CC18" s="14">
        <v>2036</v>
      </c>
      <c r="CD18" s="14">
        <v>2037</v>
      </c>
      <c r="CE18" s="14">
        <v>2038</v>
      </c>
      <c r="CF18" s="14">
        <v>2039</v>
      </c>
      <c r="CG18" s="14">
        <v>2040</v>
      </c>
      <c r="CH18" s="14">
        <v>2041</v>
      </c>
      <c r="CI18" s="14">
        <v>2042</v>
      </c>
      <c r="CJ18" s="14">
        <v>2043</v>
      </c>
      <c r="CK18" s="14">
        <v>2044</v>
      </c>
      <c r="CL18" s="14">
        <v>2045</v>
      </c>
      <c r="CM18" s="14">
        <v>2046</v>
      </c>
      <c r="CN18" s="14">
        <v>2047</v>
      </c>
      <c r="CO18" s="14">
        <v>2048</v>
      </c>
      <c r="CP18" s="14">
        <v>2049</v>
      </c>
      <c r="CQ18" s="72">
        <v>2050</v>
      </c>
    </row>
    <row r="19" spans="2:95" s="11" customFormat="1" ht="17.100000000000001" thickBot="1">
      <c r="E19" s="84" t="s">
        <v>94</v>
      </c>
      <c r="F19" s="85">
        <f>F14</f>
        <v>0</v>
      </c>
      <c r="G19" s="115">
        <f>F19+G14</f>
        <v>0</v>
      </c>
      <c r="H19" s="115">
        <f t="shared" ref="H19:AI19" si="28">G19+H14</f>
        <v>0</v>
      </c>
      <c r="I19" s="115">
        <f t="shared" ca="1" si="28"/>
        <v>204547429.42850801</v>
      </c>
      <c r="J19" s="115">
        <f t="shared" ca="1" si="28"/>
        <v>413185807.44558632</v>
      </c>
      <c r="K19" s="115">
        <f t="shared" ca="1" si="28"/>
        <v>625996953.0230062</v>
      </c>
      <c r="L19" s="115">
        <f t="shared" ca="1" si="28"/>
        <v>781045073.37226927</v>
      </c>
      <c r="M19" s="115">
        <f t="shared" ca="1" si="28"/>
        <v>939194156.12851763</v>
      </c>
      <c r="N19" s="115">
        <f t="shared" ca="1" si="28"/>
        <v>1100506220.5398908</v>
      </c>
      <c r="O19" s="115">
        <f t="shared" ca="1" si="28"/>
        <v>1380221340.229212</v>
      </c>
      <c r="P19" s="115">
        <f t="shared" ca="1" si="28"/>
        <v>1665530762.3123198</v>
      </c>
      <c r="Q19" s="115">
        <f t="shared" ca="1" si="28"/>
        <v>1956546372.8370895</v>
      </c>
      <c r="R19" s="115">
        <f t="shared" ca="1" si="28"/>
        <v>2131155739.1519513</v>
      </c>
      <c r="S19" s="115">
        <f t="shared" ca="1" si="28"/>
        <v>2309257292.7931104</v>
      </c>
      <c r="T19" s="115">
        <f t="shared" ca="1" si="28"/>
        <v>2490920877.5070925</v>
      </c>
      <c r="U19" s="115">
        <f t="shared" ca="1" si="28"/>
        <v>2815190376.2215509</v>
      </c>
      <c r="V19" s="115">
        <f t="shared" ca="1" si="28"/>
        <v>3145945264.9102983</v>
      </c>
      <c r="W19" s="115">
        <f t="shared" ca="1" si="28"/>
        <v>3483315251.3728209</v>
      </c>
      <c r="X19" s="115">
        <f t="shared" ca="1" si="28"/>
        <v>3764508315.5180984</v>
      </c>
      <c r="Y19" s="115">
        <f t="shared" ca="1" si="28"/>
        <v>4051325240.9462814</v>
      </c>
      <c r="Z19" s="115">
        <f t="shared" ca="1" si="28"/>
        <v>4343878504.883028</v>
      </c>
      <c r="AA19" s="115">
        <f t="shared" ca="1" si="28"/>
        <v>4642282834.0985098</v>
      </c>
      <c r="AB19" s="115">
        <f t="shared" ca="1" si="28"/>
        <v>4946655249.8983011</v>
      </c>
      <c r="AC19" s="115">
        <f t="shared" ca="1" si="28"/>
        <v>5257115114.0140877</v>
      </c>
      <c r="AD19" s="115">
        <f t="shared" ca="1" si="28"/>
        <v>5511779044.5090656</v>
      </c>
      <c r="AE19" s="115">
        <f t="shared" ca="1" si="28"/>
        <v>5771536253.6139431</v>
      </c>
      <c r="AF19" s="115">
        <f t="shared" ca="1" si="28"/>
        <v>6036488606.900918</v>
      </c>
      <c r="AG19" s="115">
        <f t="shared" ca="1" si="28"/>
        <v>6306740007.2536325</v>
      </c>
      <c r="AH19" s="115">
        <f t="shared" ca="1" si="28"/>
        <v>6582396435.6134014</v>
      </c>
      <c r="AI19" s="116">
        <f t="shared" ca="1" si="28"/>
        <v>6863565992.5403652</v>
      </c>
      <c r="AJ19" s="85">
        <f>AJ14</f>
        <v>0</v>
      </c>
      <c r="AK19" s="86">
        <f>AJ19+AK14</f>
        <v>0</v>
      </c>
      <c r="AL19" s="86">
        <f t="shared" ref="AL19:BM19" si="29">AK19+AL14</f>
        <v>0</v>
      </c>
      <c r="AM19" s="86">
        <f t="shared" ca="1" si="29"/>
        <v>106102.06862991047</v>
      </c>
      <c r="AN19" s="86">
        <f t="shared" ca="1" si="29"/>
        <v>214326.17863241912</v>
      </c>
      <c r="AO19" s="86">
        <f t="shared" ca="1" si="29"/>
        <v>324714.77083497797</v>
      </c>
      <c r="AP19" s="86">
        <f ca="1">AO19+AP14</f>
        <v>405140.7451539851</v>
      </c>
      <c r="AQ19" s="86">
        <f t="shared" ca="1" si="29"/>
        <v>487175.23895937239</v>
      </c>
      <c r="AR19" s="86">
        <f t="shared" ca="1" si="29"/>
        <v>570850.42264086741</v>
      </c>
      <c r="AS19" s="86">
        <f t="shared" ca="1" si="29"/>
        <v>715943.19114457979</v>
      </c>
      <c r="AT19" s="86">
        <f t="shared" ca="1" si="29"/>
        <v>863937.81501836656</v>
      </c>
      <c r="AU19" s="86">
        <f t="shared" ca="1" si="29"/>
        <v>1014892.331369629</v>
      </c>
      <c r="AV19" s="86">
        <f t="shared" ca="1" si="29"/>
        <v>1105465.0411803864</v>
      </c>
      <c r="AW19" s="86">
        <f t="shared" ca="1" si="29"/>
        <v>1197849.2051873589</v>
      </c>
      <c r="AX19" s="86">
        <f t="shared" ca="1" si="29"/>
        <v>1292081.0524744708</v>
      </c>
      <c r="AY19" s="86">
        <f t="shared" ca="1" si="29"/>
        <v>1460284.8998819659</v>
      </c>
      <c r="AZ19" s="86">
        <f t="shared" ca="1" si="29"/>
        <v>1631852.8242376107</v>
      </c>
      <c r="BA19" s="86">
        <f t="shared" ca="1" si="29"/>
        <v>1806852.1070803683</v>
      </c>
      <c r="BB19" s="86">
        <f t="shared" ca="1" si="29"/>
        <v>1952711.509340052</v>
      </c>
      <c r="BC19" s="86">
        <f t="shared" ca="1" si="29"/>
        <v>2101488.0996449292</v>
      </c>
      <c r="BD19" s="86">
        <f t="shared" ca="1" si="29"/>
        <v>2253240.2217559041</v>
      </c>
      <c r="BE19" s="86">
        <f t="shared" ca="1" si="29"/>
        <v>2408027.3863090985</v>
      </c>
      <c r="BF19" s="86">
        <f t="shared" ca="1" si="29"/>
        <v>2565910.2941533569</v>
      </c>
      <c r="BG19" s="86">
        <f t="shared" ca="1" si="29"/>
        <v>2726950.8601545002</v>
      </c>
      <c r="BH19" s="86">
        <f t="shared" ca="1" si="29"/>
        <v>2859049.1705876063</v>
      </c>
      <c r="BI19" s="86">
        <f t="shared" ca="1" si="29"/>
        <v>2993789.4472293742</v>
      </c>
      <c r="BJ19" s="86">
        <f t="shared" ca="1" si="29"/>
        <v>3131224.5294039771</v>
      </c>
      <c r="BK19" s="86">
        <f t="shared" ca="1" si="29"/>
        <v>3271408.3132220721</v>
      </c>
      <c r="BL19" s="86">
        <f t="shared" ca="1" si="29"/>
        <v>3414395.7727165292</v>
      </c>
      <c r="BM19" s="87">
        <f t="shared" ca="1" si="29"/>
        <v>3560242.9814008754</v>
      </c>
      <c r="BN19" s="77">
        <f>(F19*Conversions!J$14+AJ19*Conversions!J$15)/Conversions!$B$9</f>
        <v>0</v>
      </c>
      <c r="BO19" s="78">
        <f>(G19*Conversions!K$14+AK19*Conversions!K$15)/Conversions!$B$9</f>
        <v>0</v>
      </c>
      <c r="BP19" s="78">
        <f>(H19*Conversions!L$14+AL19*Conversions!L$15)/Conversions!$B$9</f>
        <v>0</v>
      </c>
      <c r="BQ19" s="78">
        <f ca="1">(I19*Conversions!M$14+AM19*Conversions!M$15)/Conversions!$B$9</f>
        <v>124830.07533483311</v>
      </c>
      <c r="BR19" s="78">
        <f ca="1">(J19*Conversions!N$14+AN19*Conversions!N$15)/Conversions!$B$9</f>
        <v>250381.79905987135</v>
      </c>
      <c r="BS19" s="78">
        <f ca="1">(K19*Conversions!O$14+AO19*Conversions!O$15)/Conversions!$B$9</f>
        <v>371811.22356100974</v>
      </c>
      <c r="BT19" s="78">
        <f ca="1">(L19*Conversions!P$14+AP19*Conversions!P$15)/Conversions!$B$9</f>
        <v>454507.59504791378</v>
      </c>
      <c r="BU19" s="78">
        <f ca="1">(M19*Conversions!Q$14+AQ19*Conversions!Q$15)/Conversions!$B$9</f>
        <v>535241.29701392958</v>
      </c>
      <c r="BV19" s="78">
        <f ca="1">(N19*Conversions!R$14+AR19*Conversions!R$15)/Conversions!$B$9</f>
        <v>613935.03119070281</v>
      </c>
      <c r="BW19" s="78">
        <f ca="1">(O19*Conversions!S$14+AS19*Conversions!S$15)/Conversions!$B$9</f>
        <v>753377.05770152353</v>
      </c>
      <c r="BX19" s="78">
        <f ca="1">(P19*Conversions!T$14+AT19*Conversions!T$15)/Conversions!$B$9</f>
        <v>880490.76176462893</v>
      </c>
      <c r="BY19" s="78">
        <f ca="1">(Q19*Conversions!U$14+AU19*Conversions!U$15)/Conversions!$B$9</f>
        <v>1000718.0196402636</v>
      </c>
      <c r="BZ19" s="78">
        <f ca="1">(R19*Conversions!V$14+AV19*Conversions!V$15)/Conversions!$B$9</f>
        <v>1053405.9027634929</v>
      </c>
      <c r="CA19" s="78">
        <f ca="1">(S19*Conversions!W$14+AW19*Conversions!W$15)/Conversions!$B$9</f>
        <v>1101759.2676217344</v>
      </c>
      <c r="CB19" s="78">
        <f ca="1">(T19*Conversions!X$14+AX19*Conversions!X$15)/Conversions!$B$9</f>
        <v>1145630.2171185778</v>
      </c>
      <c r="CC19" s="78">
        <f ca="1">(U19*Conversions!Y$14+AY19*Conversions!Y$15)/Conversions!$B$9</f>
        <v>1246395.3175693906</v>
      </c>
      <c r="CD19" s="78">
        <f ca="1">(V19*Conversions!Z$14+AZ19*Conversions!Z$15)/Conversions!$B$9</f>
        <v>1338776.4061810402</v>
      </c>
      <c r="CE19" s="78">
        <f ca="1">(W19*Conversions!AA$14+BA19*Conversions!AA$15)/Conversions!$B$9</f>
        <v>1422492.134839504</v>
      </c>
      <c r="CF19" s="78">
        <f ca="1">(X19*Conversions!AB$14+BB19*Conversions!AB$15)/Conversions!$B$9</f>
        <v>1472637.89151574</v>
      </c>
      <c r="CG19" s="78">
        <f ca="1">(Y19*Conversions!AC$14+BC19*Conversions!AC$15)/Conversions!$B$9</f>
        <v>1515223.4746614706</v>
      </c>
      <c r="CH19" s="78">
        <f ca="1">(Z19*Conversions!AD$14+BD19*Conversions!AD$15)/Conversions!$B$9</f>
        <v>1549999.1127359387</v>
      </c>
      <c r="CI19" s="78">
        <f ca="1">(AA19*Conversions!AE$14+BE19*Conversions!AE$15)/Conversions!$B$9</f>
        <v>1576708.0674061694</v>
      </c>
      <c r="CJ19" s="78">
        <f ca="1">(AB19*Conversions!AF$14+BF19*Conversions!AF$15)/Conversions!$B$9</f>
        <v>1595086.4547838962</v>
      </c>
      <c r="CK19" s="78">
        <f ca="1">(AC19*Conversions!AG$14+BG19*Conversions!AG$15)/Conversions!$B$9</f>
        <v>1604863.0622986841</v>
      </c>
      <c r="CL19" s="78">
        <f ca="1">(AD19*Conversions!AH$14+BH19*Conversions!AH$15)/Conversions!$B$9</f>
        <v>1587896.0175288927</v>
      </c>
      <c r="CM19" s="78">
        <f ca="1">(AE19*Conversions!AI$14+BI19*Conversions!AI$15)/Conversions!$B$9</f>
        <v>1563556.9532506086</v>
      </c>
      <c r="CN19" s="78">
        <f ca="1">(AF19*Conversions!AJ$14+BJ19*Conversions!AJ$15)/Conversions!$B$9</f>
        <v>1531609.1603989834</v>
      </c>
      <c r="CO19" s="78">
        <f ca="1">(AG19*Conversions!AK$14+BK19*Conversions!AK$15)/Conversions!$B$9</f>
        <v>1491809.4103543791</v>
      </c>
      <c r="CP19" s="78">
        <f ca="1">(AH19*Conversions!AL$14+BL19*Conversions!AL$15)/Conversions!$B$9</f>
        <v>1443907.7888438001</v>
      </c>
      <c r="CQ19" s="79">
        <f ca="1">(AI19*Conversions!AM$14+BM19*Conversions!AM$15)/Conversions!$B$9</f>
        <v>1387647.5258062109</v>
      </c>
    </row>
    <row r="20" spans="2:95" s="11" customFormat="1">
      <c r="E20" s="84"/>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row>
    <row r="21" spans="2:95">
      <c r="I21" s="8"/>
      <c r="J21" s="8"/>
      <c r="K21" s="8"/>
      <c r="L21" s="8"/>
      <c r="M21" s="8"/>
      <c r="N21" s="8"/>
      <c r="O21" s="8"/>
      <c r="P21" s="8"/>
      <c r="Q21" s="8"/>
      <c r="R21" s="8"/>
      <c r="S21" s="8"/>
      <c r="T21" s="8"/>
      <c r="U21" s="8"/>
      <c r="V21" s="8"/>
      <c r="W21" s="8"/>
      <c r="X21" s="8"/>
      <c r="Y21" s="8"/>
      <c r="AJ21" s="8"/>
      <c r="AK21" s="8"/>
      <c r="AL21" s="8"/>
      <c r="AM21" s="8"/>
      <c r="AN21" s="8"/>
      <c r="AO21" s="8"/>
      <c r="AP21" s="8"/>
      <c r="AQ21" s="8"/>
      <c r="AR21" s="8"/>
      <c r="AS21" s="8"/>
      <c r="AT21" s="8"/>
      <c r="AU21" s="8"/>
      <c r="AV21" s="8"/>
      <c r="AW21" s="8"/>
      <c r="AX21" s="8"/>
      <c r="AY21" s="8"/>
      <c r="AZ21" s="8"/>
      <c r="BA21" s="8"/>
      <c r="BB21" s="8"/>
      <c r="BC21" s="8"/>
    </row>
    <row r="22" spans="2:95">
      <c r="I22" s="97"/>
      <c r="J22" s="97"/>
      <c r="K22" s="97"/>
      <c r="L22" s="97"/>
      <c r="M22" s="97"/>
      <c r="N22" s="97"/>
      <c r="O22" s="97"/>
      <c r="P22" s="97"/>
      <c r="Q22" s="97"/>
      <c r="R22" s="97"/>
      <c r="S22" s="97"/>
      <c r="T22" s="97"/>
      <c r="U22" s="97"/>
      <c r="V22" s="97"/>
      <c r="W22" s="97"/>
      <c r="X22" s="97"/>
      <c r="Y22" s="97"/>
      <c r="AM22" s="97"/>
      <c r="AN22" s="97"/>
      <c r="AO22" s="97"/>
      <c r="AP22" s="97"/>
      <c r="AQ22" s="97"/>
      <c r="AR22" s="97"/>
      <c r="AS22" s="97"/>
      <c r="AT22" s="97"/>
      <c r="AU22" s="97"/>
      <c r="AV22" s="97"/>
      <c r="AW22" s="97"/>
      <c r="AX22" s="97"/>
      <c r="AY22" s="97"/>
      <c r="AZ22" s="97"/>
      <c r="BA22" s="97"/>
      <c r="BB22" s="97"/>
      <c r="BC22" s="97"/>
    </row>
    <row r="24" spans="2:95" ht="21" thickBot="1">
      <c r="B24" s="196" t="s">
        <v>96</v>
      </c>
      <c r="C24" s="3"/>
      <c r="D24" s="3"/>
      <c r="E24" s="3"/>
      <c r="F24" s="3"/>
      <c r="G24" s="3"/>
      <c r="H24" s="3"/>
      <c r="I24" s="3"/>
      <c r="J24" s="3"/>
      <c r="K24" s="3"/>
      <c r="L24" s="3"/>
    </row>
    <row r="25" spans="2:95" ht="17.100000000000001" thickTop="1"/>
    <row r="49" spans="3:7">
      <c r="D49" s="7"/>
      <c r="E49" s="7"/>
      <c r="F49" s="7"/>
      <c r="G49" s="7"/>
    </row>
    <row r="50" spans="3:7">
      <c r="D50" s="12"/>
      <c r="F50" s="12"/>
      <c r="G50" s="12"/>
    </row>
    <row r="51" spans="3:7">
      <c r="D51" s="12"/>
      <c r="F51" s="12"/>
      <c r="G51" s="12"/>
    </row>
    <row r="52" spans="3:7">
      <c r="D52" s="12"/>
      <c r="F52" s="12"/>
      <c r="G52" s="12"/>
    </row>
    <row r="53" spans="3:7">
      <c r="D53" s="12"/>
      <c r="F53" s="12"/>
      <c r="G53" s="12"/>
    </row>
    <row r="55" spans="3:7">
      <c r="C55" s="83"/>
      <c r="D55" s="11"/>
    </row>
    <row r="58" spans="3:7">
      <c r="D58" s="7"/>
      <c r="E58" s="7"/>
      <c r="F58" s="7"/>
    </row>
    <row r="59" spans="3:7">
      <c r="D59" s="12"/>
      <c r="E59" s="12"/>
      <c r="F59" s="12"/>
      <c r="G59" s="92"/>
    </row>
    <row r="60" spans="3:7">
      <c r="D60" s="12"/>
      <c r="E60" s="12"/>
      <c r="F60" s="12"/>
    </row>
    <row r="61" spans="3:7">
      <c r="D61" s="12"/>
      <c r="E61" s="12"/>
      <c r="F61" s="12"/>
    </row>
    <row r="62" spans="3:7">
      <c r="D62" s="12"/>
      <c r="E62" s="12"/>
      <c r="F62" s="12"/>
    </row>
  </sheetData>
  <mergeCells count="8">
    <mergeCell ref="B9:E9"/>
    <mergeCell ref="B16:E16"/>
    <mergeCell ref="F17:AI17"/>
    <mergeCell ref="AJ17:BM17"/>
    <mergeCell ref="BN17:CQ17"/>
    <mergeCell ref="F10:AI10"/>
    <mergeCell ref="AJ10:BM10"/>
    <mergeCell ref="BN10:CQ10"/>
  </mergeCells>
  <dataValidations count="1">
    <dataValidation type="whole" allowBlank="1" showInputMessage="1" showErrorMessage="1" error="Value should be a whole number between 2024 and 2030." sqref="B4" xr:uid="{5CDD3748-0948-C044-B372-7AE89F773778}">
      <formula1>2024</formula1>
      <formula2>2030</formula2>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7B97B24-E410-C44E-BDC7-1F87982B74A8}">
          <x14:formula1>
            <xm:f>'Selection Tables'!$B$20:$B$21</xm:f>
          </x14:formula1>
          <xm:sqref>B3 B6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DE557-6834-594B-9470-879155FC43CC}">
  <sheetPr>
    <tabColor rgb="FFFFC000"/>
  </sheetPr>
  <dimension ref="A1:CQ62"/>
  <sheetViews>
    <sheetView zoomScale="130" zoomScaleNormal="130" workbookViewId="0">
      <selection activeCell="B17" sqref="B17"/>
    </sheetView>
  </sheetViews>
  <sheetFormatPr defaultColWidth="11" defaultRowHeight="15.95"/>
  <cols>
    <col min="2" max="5" width="13.625" customWidth="1"/>
    <col min="6" max="95" width="12.125" customWidth="1"/>
  </cols>
  <sheetData>
    <row r="1" spans="1:95" ht="24">
      <c r="A1" s="2" t="s">
        <v>97</v>
      </c>
    </row>
    <row r="3" spans="1:95">
      <c r="B3" s="25" t="s">
        <v>85</v>
      </c>
      <c r="C3" t="s">
        <v>86</v>
      </c>
    </row>
    <row r="4" spans="1:95">
      <c r="B4" s="5"/>
      <c r="C4" t="s">
        <v>87</v>
      </c>
    </row>
    <row r="6" spans="1:95">
      <c r="B6" s="25" t="s">
        <v>85</v>
      </c>
      <c r="C6" t="s">
        <v>88</v>
      </c>
    </row>
    <row r="7" spans="1:95">
      <c r="B7" s="10"/>
      <c r="C7" t="s">
        <v>89</v>
      </c>
    </row>
    <row r="9" spans="1:95" ht="21" thickBot="1">
      <c r="B9" s="314" t="s">
        <v>90</v>
      </c>
      <c r="C9" s="314"/>
      <c r="D9" s="314"/>
      <c r="E9" s="314"/>
    </row>
    <row r="10" spans="1:95" ht="17.100000000000001" thickTop="1">
      <c r="F10" s="311" t="s">
        <v>80</v>
      </c>
      <c r="G10" s="312"/>
      <c r="H10" s="312"/>
      <c r="I10" s="312"/>
      <c r="J10" s="312"/>
      <c r="K10" s="312"/>
      <c r="L10" s="312"/>
      <c r="M10" s="312"/>
      <c r="N10" s="312"/>
      <c r="O10" s="312"/>
      <c r="P10" s="312"/>
      <c r="Q10" s="312"/>
      <c r="R10" s="312"/>
      <c r="S10" s="312"/>
      <c r="T10" s="312"/>
      <c r="U10" s="312"/>
      <c r="V10" s="312"/>
      <c r="W10" s="312"/>
      <c r="X10" s="312"/>
      <c r="Y10" s="312"/>
      <c r="Z10" s="312"/>
      <c r="AA10" s="312"/>
      <c r="AB10" s="312"/>
      <c r="AC10" s="312"/>
      <c r="AD10" s="312"/>
      <c r="AE10" s="312"/>
      <c r="AF10" s="312"/>
      <c r="AG10" s="312"/>
      <c r="AH10" s="312"/>
      <c r="AI10" s="313"/>
      <c r="AJ10" s="311" t="s">
        <v>81</v>
      </c>
      <c r="AK10" s="312"/>
      <c r="AL10" s="312"/>
      <c r="AM10" s="312"/>
      <c r="AN10" s="312"/>
      <c r="AO10" s="312"/>
      <c r="AP10" s="312"/>
      <c r="AQ10" s="312"/>
      <c r="AR10" s="312"/>
      <c r="AS10" s="312"/>
      <c r="AT10" s="312"/>
      <c r="AU10" s="312"/>
      <c r="AV10" s="312"/>
      <c r="AW10" s="312"/>
      <c r="AX10" s="312"/>
      <c r="AY10" s="312"/>
      <c r="AZ10" s="312"/>
      <c r="BA10" s="312"/>
      <c r="BB10" s="312"/>
      <c r="BC10" s="312"/>
      <c r="BD10" s="312"/>
      <c r="BE10" s="312"/>
      <c r="BF10" s="312"/>
      <c r="BG10" s="312"/>
      <c r="BH10" s="312"/>
      <c r="BI10" s="312"/>
      <c r="BJ10" s="312"/>
      <c r="BK10" s="312"/>
      <c r="BL10" s="312"/>
      <c r="BM10" s="313"/>
      <c r="BN10" s="311" t="s">
        <v>82</v>
      </c>
      <c r="BO10" s="312"/>
      <c r="BP10" s="312"/>
      <c r="BQ10" s="312"/>
      <c r="BR10" s="312"/>
      <c r="BS10" s="312"/>
      <c r="BT10" s="312"/>
      <c r="BU10" s="312"/>
      <c r="BV10" s="312"/>
      <c r="BW10" s="312"/>
      <c r="BX10" s="312"/>
      <c r="BY10" s="312"/>
      <c r="BZ10" s="312"/>
      <c r="CA10" s="312"/>
      <c r="CB10" s="312"/>
      <c r="CC10" s="312"/>
      <c r="CD10" s="312"/>
      <c r="CE10" s="312"/>
      <c r="CF10" s="312"/>
      <c r="CG10" s="312"/>
      <c r="CH10" s="312"/>
      <c r="CI10" s="312"/>
      <c r="CJ10" s="312"/>
      <c r="CK10" s="312"/>
      <c r="CL10" s="312"/>
      <c r="CM10" s="312"/>
      <c r="CN10" s="312"/>
      <c r="CO10" s="312"/>
      <c r="CP10" s="312"/>
      <c r="CQ10" s="313"/>
    </row>
    <row r="11" spans="1:95">
      <c r="E11" s="59" t="s">
        <v>91</v>
      </c>
      <c r="F11" s="71">
        <v>2021</v>
      </c>
      <c r="G11" s="14">
        <v>2022</v>
      </c>
      <c r="H11" s="14">
        <v>2023</v>
      </c>
      <c r="I11" s="14">
        <v>2024</v>
      </c>
      <c r="J11" s="14">
        <v>2025</v>
      </c>
      <c r="K11" s="14">
        <v>2026</v>
      </c>
      <c r="L11" s="14">
        <v>2027</v>
      </c>
      <c r="M11" s="14">
        <v>2028</v>
      </c>
      <c r="N11" s="14">
        <v>2029</v>
      </c>
      <c r="O11" s="14">
        <v>2030</v>
      </c>
      <c r="P11" s="14">
        <v>2031</v>
      </c>
      <c r="Q11" s="14">
        <v>2032</v>
      </c>
      <c r="R11" s="14">
        <v>2033</v>
      </c>
      <c r="S11" s="14">
        <v>2034</v>
      </c>
      <c r="T11" s="14">
        <v>2035</v>
      </c>
      <c r="U11" s="14">
        <v>2036</v>
      </c>
      <c r="V11" s="14">
        <v>2037</v>
      </c>
      <c r="W11" s="14">
        <v>2038</v>
      </c>
      <c r="X11" s="14">
        <v>2039</v>
      </c>
      <c r="Y11" s="14">
        <v>2040</v>
      </c>
      <c r="Z11" s="14">
        <v>2041</v>
      </c>
      <c r="AA11" s="14">
        <v>2042</v>
      </c>
      <c r="AB11" s="14">
        <v>2043</v>
      </c>
      <c r="AC11" s="14">
        <v>2044</v>
      </c>
      <c r="AD11" s="14">
        <v>2045</v>
      </c>
      <c r="AE11" s="14">
        <v>2046</v>
      </c>
      <c r="AF11" s="14">
        <v>2047</v>
      </c>
      <c r="AG11" s="14">
        <v>2048</v>
      </c>
      <c r="AH11" s="14">
        <v>2049</v>
      </c>
      <c r="AI11" s="72">
        <v>2050</v>
      </c>
      <c r="AJ11" s="71">
        <v>2021</v>
      </c>
      <c r="AK11" s="14">
        <v>2022</v>
      </c>
      <c r="AL11" s="14">
        <v>2023</v>
      </c>
      <c r="AM11" s="14">
        <v>2024</v>
      </c>
      <c r="AN11" s="14">
        <v>2025</v>
      </c>
      <c r="AO11" s="14">
        <v>2026</v>
      </c>
      <c r="AP11" s="14">
        <v>2027</v>
      </c>
      <c r="AQ11" s="14">
        <v>2028</v>
      </c>
      <c r="AR11" s="14">
        <v>2029</v>
      </c>
      <c r="AS11" s="14">
        <v>2030</v>
      </c>
      <c r="AT11" s="14">
        <v>2031</v>
      </c>
      <c r="AU11" s="14">
        <v>2032</v>
      </c>
      <c r="AV11" s="14">
        <v>2033</v>
      </c>
      <c r="AW11" s="14">
        <v>2034</v>
      </c>
      <c r="AX11" s="14">
        <v>2035</v>
      </c>
      <c r="AY11" s="14">
        <v>2036</v>
      </c>
      <c r="AZ11" s="14">
        <v>2037</v>
      </c>
      <c r="BA11" s="14">
        <v>2038</v>
      </c>
      <c r="BB11" s="14">
        <v>2039</v>
      </c>
      <c r="BC11" s="14">
        <v>2040</v>
      </c>
      <c r="BD11" s="14">
        <v>2041</v>
      </c>
      <c r="BE11" s="14">
        <v>2042</v>
      </c>
      <c r="BF11" s="14">
        <v>2043</v>
      </c>
      <c r="BG11" s="14">
        <v>2044</v>
      </c>
      <c r="BH11" s="14">
        <v>2045</v>
      </c>
      <c r="BI11" s="14">
        <v>2046</v>
      </c>
      <c r="BJ11" s="14">
        <v>2047</v>
      </c>
      <c r="BK11" s="14">
        <v>2048</v>
      </c>
      <c r="BL11" s="14">
        <v>2049</v>
      </c>
      <c r="BM11" s="72">
        <v>2050</v>
      </c>
      <c r="BN11" s="71">
        <v>2021</v>
      </c>
      <c r="BO11" s="14">
        <v>2022</v>
      </c>
      <c r="BP11" s="14">
        <v>2023</v>
      </c>
      <c r="BQ11" s="14">
        <v>2024</v>
      </c>
      <c r="BR11" s="14">
        <v>2025</v>
      </c>
      <c r="BS11" s="14">
        <v>2026</v>
      </c>
      <c r="BT11" s="14">
        <v>2027</v>
      </c>
      <c r="BU11" s="14">
        <v>2028</v>
      </c>
      <c r="BV11" s="14">
        <v>2029</v>
      </c>
      <c r="BW11" s="14">
        <v>2030</v>
      </c>
      <c r="BX11" s="14">
        <v>2031</v>
      </c>
      <c r="BY11" s="14">
        <v>2032</v>
      </c>
      <c r="BZ11" s="14">
        <v>2033</v>
      </c>
      <c r="CA11" s="14">
        <v>2034</v>
      </c>
      <c r="CB11" s="14">
        <v>2035</v>
      </c>
      <c r="CC11" s="14">
        <v>2036</v>
      </c>
      <c r="CD11" s="14">
        <v>2037</v>
      </c>
      <c r="CE11" s="14">
        <v>2038</v>
      </c>
      <c r="CF11" s="14">
        <v>2039</v>
      </c>
      <c r="CG11" s="14">
        <v>2040</v>
      </c>
      <c r="CH11" s="14">
        <v>2041</v>
      </c>
      <c r="CI11" s="14">
        <v>2042</v>
      </c>
      <c r="CJ11" s="14">
        <v>2043</v>
      </c>
      <c r="CK11" s="14">
        <v>2044</v>
      </c>
      <c r="CL11" s="14">
        <v>2045</v>
      </c>
      <c r="CM11" s="14">
        <v>2046</v>
      </c>
      <c r="CN11" s="14">
        <v>2047</v>
      </c>
      <c r="CO11" s="14">
        <v>2048</v>
      </c>
      <c r="CP11" s="14">
        <v>2049</v>
      </c>
      <c r="CQ11" s="72">
        <v>2050</v>
      </c>
    </row>
    <row r="12" spans="1:95">
      <c r="E12" s="59" t="s">
        <v>92</v>
      </c>
      <c r="F12" s="100">
        <v>0</v>
      </c>
      <c r="G12" s="101">
        <v>0</v>
      </c>
      <c r="H12" s="8">
        <v>45033097.180932663</v>
      </c>
      <c r="I12" s="8">
        <v>45663560.541465722</v>
      </c>
      <c r="J12" s="8">
        <v>46302850.389046252</v>
      </c>
      <c r="K12" s="8">
        <v>89207071.559536517</v>
      </c>
      <c r="L12" s="8">
        <v>90455970.56137003</v>
      </c>
      <c r="M12" s="8">
        <v>91722354.149229228</v>
      </c>
      <c r="N12" s="8">
        <v>39650125.451014712</v>
      </c>
      <c r="O12" s="8">
        <v>40205227.20732893</v>
      </c>
      <c r="P12" s="8">
        <v>40768100.388231531</v>
      </c>
      <c r="Q12" s="8">
        <v>78543822.207966849</v>
      </c>
      <c r="R12" s="8">
        <v>79643435.718878388</v>
      </c>
      <c r="S12" s="8">
        <v>80758443.818942696</v>
      </c>
      <c r="T12" s="8">
        <v>34910600.129605494</v>
      </c>
      <c r="U12" s="8">
        <v>35399348.53141997</v>
      </c>
      <c r="V12" s="8">
        <v>35894939.410859853</v>
      </c>
      <c r="W12" s="8">
        <v>69155190.268962562</v>
      </c>
      <c r="X12" s="8">
        <v>70123362.932728037</v>
      </c>
      <c r="Y12" s="8">
        <v>71105090.013786227</v>
      </c>
      <c r="Z12" s="8">
        <v>30737607.70101222</v>
      </c>
      <c r="AA12" s="8">
        <v>31167934.208826393</v>
      </c>
      <c r="AB12" s="8">
        <v>31604285.287749965</v>
      </c>
      <c r="AC12" s="9">
        <v>60888816.035379089</v>
      </c>
      <c r="AD12" s="9">
        <v>61741259.459874399</v>
      </c>
      <c r="AE12" s="9">
        <v>62605637.092312641</v>
      </c>
      <c r="AF12" s="101"/>
      <c r="AG12" s="101"/>
      <c r="AH12" s="101"/>
      <c r="AI12" s="107"/>
      <c r="AJ12" s="100">
        <v>0</v>
      </c>
      <c r="AK12" s="101">
        <v>0</v>
      </c>
      <c r="AL12" s="8">
        <v>23359.397774190813</v>
      </c>
      <c r="AM12" s="8">
        <v>23686.4293430295</v>
      </c>
      <c r="AN12" s="8">
        <v>24018.039353831886</v>
      </c>
      <c r="AO12" s="8">
        <v>46273.154619092522</v>
      </c>
      <c r="AP12" s="8">
        <v>46920.978783759827</v>
      </c>
      <c r="AQ12" s="8">
        <v>47577.87248673242</v>
      </c>
      <c r="AR12" s="8">
        <v>20567.163046448888</v>
      </c>
      <c r="AS12" s="8">
        <v>20855.103329099147</v>
      </c>
      <c r="AT12" s="8">
        <v>21147.074775706529</v>
      </c>
      <c r="AU12" s="8">
        <v>40741.954262876214</v>
      </c>
      <c r="AV12" s="8">
        <v>41312.341622556509</v>
      </c>
      <c r="AW12" s="8">
        <v>41890.714405272309</v>
      </c>
      <c r="AX12" s="8">
        <v>18108.694405066504</v>
      </c>
      <c r="AY12" s="8">
        <v>18362.216126737429</v>
      </c>
      <c r="AZ12" s="8">
        <v>18619.287152511759</v>
      </c>
      <c r="BA12" s="8">
        <v>35871.918628029169</v>
      </c>
      <c r="BB12" s="8">
        <v>36374.125488821534</v>
      </c>
      <c r="BC12" s="8">
        <v>36883.363245665074</v>
      </c>
      <c r="BD12" s="8">
        <v>15944.095562207669</v>
      </c>
      <c r="BE12" s="8">
        <v>16167.312900078579</v>
      </c>
      <c r="BF12" s="8">
        <v>16393.655280679675</v>
      </c>
      <c r="BG12" s="9">
        <v>31584.016263757465</v>
      </c>
      <c r="BH12" s="9">
        <v>32026.192491450074</v>
      </c>
      <c r="BI12" s="9">
        <v>32474.559186330349</v>
      </c>
      <c r="BJ12" s="9"/>
      <c r="BK12" s="9"/>
      <c r="BL12" s="9"/>
      <c r="BM12" s="55"/>
      <c r="BN12" s="74">
        <f>(F12*Conversions!J$14+AJ12*Conversions!J$15)/Conversions!$B$9</f>
        <v>0</v>
      </c>
      <c r="BO12" s="75">
        <f>(G12*Conversions!K$14+AK12*Conversions!K$15)/Conversions!$B$9</f>
        <v>0</v>
      </c>
      <c r="BP12" s="75">
        <f>(H12*Conversions!L$14+AL12*Conversions!L$15)/Conversions!$B$9</f>
        <v>27676.001827044904</v>
      </c>
      <c r="BQ12" s="75">
        <f>(I12*Conversions!M$14+AM12*Conversions!M$15)/Conversions!$B$9</f>
        <v>27867.305486917237</v>
      </c>
      <c r="BR12" s="75">
        <f>(J12*Conversions!N$14+AN12*Conversions!N$15)/Conversions!$B$9</f>
        <v>28058.541152907899</v>
      </c>
      <c r="BS12" s="75">
        <f>(K12*Conversions!O$14+AO12*Conversions!O$15)/Conversions!$B$9</f>
        <v>52984.587651222719</v>
      </c>
      <c r="BT12" s="75">
        <f>(L12*Conversions!P$14+AP12*Conversions!P$15)/Conversions!$B$9</f>
        <v>52638.352176094631</v>
      </c>
      <c r="BU12" s="75">
        <f>(M12*Conversions!Q$14+AQ12*Conversions!Q$15)/Conversions!$B$9</f>
        <v>52272.037128483316</v>
      </c>
      <c r="BV12" s="75">
        <f>(N12*Conversions!R$14+AR12*Conversions!R$15)/Conversions!$B$9</f>
        <v>22119.457892334227</v>
      </c>
      <c r="BW12" s="75">
        <f>(O12*Conversions!S$14+AS12*Conversions!S$15)/Conversions!$B$9</f>
        <v>21945.535034727494</v>
      </c>
      <c r="BX12" s="75">
        <f>(P12*Conversions!T$14+AT12*Conversions!T$15)/Conversions!$B$9</f>
        <v>21552.250236852513</v>
      </c>
      <c r="BY12" s="75">
        <f>(Q12*Conversions!U$14+AU12*Conversions!U$15)/Conversions!$B$9</f>
        <v>40172.939065563434</v>
      </c>
      <c r="BZ12" s="75">
        <f>(R12*Conversions!V$14+AV12*Conversions!V$15)/Conversions!$B$9</f>
        <v>39366.839204354117</v>
      </c>
      <c r="CA12" s="75">
        <f>(S12*Conversions!W$14+AW12*Conversions!W$15)/Conversions!$B$9</f>
        <v>38530.294650974087</v>
      </c>
      <c r="CB12" s="75">
        <f>(T12*Conversions!X$14+AX12*Conversions!X$15)/Conversions!$B$9</f>
        <v>16056.165720625506</v>
      </c>
      <c r="CC12" s="75">
        <f>(U12*Conversions!Y$14+AY12*Conversions!Y$15)/Conversions!$B$9</f>
        <v>15672.681544822257</v>
      </c>
      <c r="CD12" s="75">
        <f>(V12*Conversions!Z$14+AZ12*Conversions!Z$15)/Conversions!$B$9</f>
        <v>15275.312803615276</v>
      </c>
      <c r="CE12" s="75">
        <f>(W12*Conversions!AA$14+BA12*Conversions!AA$15)/Conversions!$B$9</f>
        <v>28241.117194936243</v>
      </c>
      <c r="CF12" s="75">
        <f>(X12*Conversions!AB$14+BB12*Conversions!AB$15)/Conversions!$B$9</f>
        <v>27431.556176821286</v>
      </c>
      <c r="CG12" s="75">
        <f>(Y12*Conversions!AC$14+BC12*Conversions!AC$15)/Conversions!$B$9</f>
        <v>26593.792191228913</v>
      </c>
      <c r="CH12" s="75">
        <f>(Z12*Conversions!AD$14+BD12*Conversions!AD$15)/Conversions!$B$9</f>
        <v>10967.909118691441</v>
      </c>
      <c r="CI12" s="75">
        <f>(AA12*Conversions!AE$14+BE12*Conversions!AE$15)/Conversions!$B$9</f>
        <v>10585.898159947934</v>
      </c>
      <c r="CJ12" s="75">
        <f>(AB12*Conversions!AF$14+BF12*Conversions!AF$15)/Conversions!$B$9</f>
        <v>10191.041184172347</v>
      </c>
      <c r="CK12" s="75">
        <f>(AC12*Conversions!AG$14+BG12*Conversions!AG$15)/Conversions!$B$9</f>
        <v>18587.801416367816</v>
      </c>
      <c r="CL12" s="75">
        <f>(AD12*Conversions!AH$14+BH12*Conversions!AH$15)/Conversions!$B$9</f>
        <v>17787.124487731518</v>
      </c>
      <c r="CM12" s="75">
        <f>(AE12*Conversions!AI$14+BI12*Conversions!AI$15)/Conversions!$B$9</f>
        <v>16960.385396015798</v>
      </c>
      <c r="CN12" s="75">
        <f>(AF12*Conversions!AJ$14+BJ12*Conversions!AJ$15)/Conversions!$B$9</f>
        <v>0</v>
      </c>
      <c r="CO12" s="75">
        <f>(AG12*Conversions!AK$14+BK12*Conversions!AK$15)/Conversions!$B$9</f>
        <v>0</v>
      </c>
      <c r="CP12" s="75">
        <f>(AH12*Conversions!AL$14+BL12*Conversions!AL$15)/Conversions!$B$9</f>
        <v>0</v>
      </c>
      <c r="CQ12" s="76">
        <f>(AI12*Conversions!AM$14+BM12*Conversions!AM$15)/Conversions!$B$9</f>
        <v>0</v>
      </c>
    </row>
    <row r="13" spans="1:95" s="88" customFormat="1">
      <c r="E13" s="89" t="s">
        <v>93</v>
      </c>
      <c r="F13" s="102">
        <v>0</v>
      </c>
      <c r="G13" s="103">
        <v>0</v>
      </c>
      <c r="H13" s="90">
        <f ca="1">IF($B$3="No",H12,IF($B$4&gt;H$11,0,IF($B$4=H11,$H$12,OFFSET($H$12,0,(H11-$B$4)))))</f>
        <v>45033097.180932663</v>
      </c>
      <c r="I13" s="90">
        <f ca="1">IF($B$3="No",I12,IF($B$4&gt;I$11,0,IF($B$4=I11,$H$12,OFFSET($H$12,0,(I11-$B$4)))))</f>
        <v>45663560.541465722</v>
      </c>
      <c r="J13" s="90">
        <f t="shared" ref="J13:AI13" ca="1" si="0">IF($B$3="No",J12,IF($B$4&gt;J$11,0,IF($B$4=J11,$H$12,OFFSET($H$12,0,(J11-$B$4)))))</f>
        <v>46302850.389046252</v>
      </c>
      <c r="K13" s="90">
        <f t="shared" ca="1" si="0"/>
        <v>89207071.559536517</v>
      </c>
      <c r="L13" s="90">
        <f t="shared" ca="1" si="0"/>
        <v>90455970.56137003</v>
      </c>
      <c r="M13" s="90">
        <f t="shared" ca="1" si="0"/>
        <v>91722354.149229228</v>
      </c>
      <c r="N13" s="90">
        <f t="shared" ca="1" si="0"/>
        <v>39650125.451014712</v>
      </c>
      <c r="O13" s="90">
        <f t="shared" ca="1" si="0"/>
        <v>40205227.20732893</v>
      </c>
      <c r="P13" s="90">
        <f t="shared" ca="1" si="0"/>
        <v>40768100.388231531</v>
      </c>
      <c r="Q13" s="90">
        <f t="shared" ca="1" si="0"/>
        <v>78543822.207966849</v>
      </c>
      <c r="R13" s="90">
        <f t="shared" ca="1" si="0"/>
        <v>79643435.718878388</v>
      </c>
      <c r="S13" s="90">
        <f t="shared" ca="1" si="0"/>
        <v>80758443.818942696</v>
      </c>
      <c r="T13" s="90">
        <f t="shared" ca="1" si="0"/>
        <v>34910600.129605494</v>
      </c>
      <c r="U13" s="90">
        <f t="shared" ca="1" si="0"/>
        <v>35399348.53141997</v>
      </c>
      <c r="V13" s="90">
        <f t="shared" ca="1" si="0"/>
        <v>35894939.410859853</v>
      </c>
      <c r="W13" s="90">
        <f t="shared" ca="1" si="0"/>
        <v>69155190.268962562</v>
      </c>
      <c r="X13" s="90">
        <f t="shared" ca="1" si="0"/>
        <v>70123362.932728037</v>
      </c>
      <c r="Y13" s="90">
        <f t="shared" ca="1" si="0"/>
        <v>71105090.013786227</v>
      </c>
      <c r="Z13" s="90">
        <f t="shared" ca="1" si="0"/>
        <v>30737607.70101222</v>
      </c>
      <c r="AA13" s="90">
        <f t="shared" ca="1" si="0"/>
        <v>31167934.208826393</v>
      </c>
      <c r="AB13" s="90">
        <f t="shared" ca="1" si="0"/>
        <v>31604285.287749965</v>
      </c>
      <c r="AC13" s="90">
        <f t="shared" ca="1" si="0"/>
        <v>60888816.035379089</v>
      </c>
      <c r="AD13" s="90">
        <f t="shared" ca="1" si="0"/>
        <v>61741259.459874399</v>
      </c>
      <c r="AE13" s="90">
        <f t="shared" ca="1" si="0"/>
        <v>62605637.092312641</v>
      </c>
      <c r="AF13" s="90">
        <f t="shared" ca="1" si="0"/>
        <v>0</v>
      </c>
      <c r="AG13" s="90">
        <f t="shared" ca="1" si="0"/>
        <v>0</v>
      </c>
      <c r="AH13" s="90">
        <f t="shared" ca="1" si="0"/>
        <v>0</v>
      </c>
      <c r="AI13" s="91">
        <f t="shared" ca="1" si="0"/>
        <v>0</v>
      </c>
      <c r="AJ13" s="102">
        <v>0</v>
      </c>
      <c r="AK13" s="103">
        <v>0</v>
      </c>
      <c r="AL13" s="90">
        <f ca="1">IF($B$3="No",AL12,IF($B$4&gt;AL$11,0,IF($B$4=AL11,$AL$12,OFFSET($AL$12,0,(AL11-$B$4)))))</f>
        <v>23359.397774190813</v>
      </c>
      <c r="AM13" s="90">
        <f ca="1">IF($B$3="No",AM12,IF($B$4&gt;AM$11,0,IF($B$4=AM11,AM12,OFFSET($AL$12,0,(AM11-$B$4)))))</f>
        <v>23686.4293430295</v>
      </c>
      <c r="AN13" s="90">
        <f t="shared" ref="AN13:AR13" ca="1" si="1">IF($B$3="No",AN12,IF($B$4&gt;AN$11,0,IF($B$4=AN11,AN12,OFFSET($AL$12,0,(AN11-$B$4)))))</f>
        <v>24018.039353831886</v>
      </c>
      <c r="AO13" s="90">
        <f t="shared" ca="1" si="1"/>
        <v>46273.154619092522</v>
      </c>
      <c r="AP13" s="90">
        <f t="shared" ca="1" si="1"/>
        <v>46920.978783759827</v>
      </c>
      <c r="AQ13" s="90">
        <f t="shared" ca="1" si="1"/>
        <v>47577.87248673242</v>
      </c>
      <c r="AR13" s="90">
        <f t="shared" ca="1" si="1"/>
        <v>20567.163046448888</v>
      </c>
      <c r="AS13" s="90">
        <f t="shared" ref="AS13" ca="1" si="2">IF($B$3="No",AS12,IF($B$4&gt;AS$11,0,IF($B$4=AS11,AS12,OFFSET($AL$12,0,(AS11-$B$4)))))</f>
        <v>20855.103329099147</v>
      </c>
      <c r="AT13" s="90">
        <f t="shared" ref="AT13" ca="1" si="3">IF($B$3="No",AT12,IF($B$4&gt;AT$11,0,IF($B$4=AT11,AT12,OFFSET($AL$12,0,(AT11-$B$4)))))</f>
        <v>21147.074775706529</v>
      </c>
      <c r="AU13" s="90">
        <f t="shared" ref="AU13" ca="1" si="4">IF($B$3="No",AU12,IF($B$4&gt;AU$11,0,IF($B$4=AU11,AU12,OFFSET($AL$12,0,(AU11-$B$4)))))</f>
        <v>40741.954262876214</v>
      </c>
      <c r="AV13" s="90">
        <f t="shared" ref="AV13:AW13" ca="1" si="5">IF($B$3="No",AV12,IF($B$4&gt;AV$11,0,IF($B$4=AV11,AV12,OFFSET($AL$12,0,(AV11-$B$4)))))</f>
        <v>41312.341622556509</v>
      </c>
      <c r="AW13" s="90">
        <f t="shared" ca="1" si="5"/>
        <v>41890.714405272309</v>
      </c>
      <c r="AX13" s="90">
        <f t="shared" ref="AX13" ca="1" si="6">IF($B$3="No",AX12,IF($B$4&gt;AX$11,0,IF($B$4=AX11,AX12,OFFSET($AL$12,0,(AX11-$B$4)))))</f>
        <v>18108.694405066504</v>
      </c>
      <c r="AY13" s="90">
        <f t="shared" ref="AY13" ca="1" si="7">IF($B$3="No",AY12,IF($B$4&gt;AY$11,0,IF($B$4=AY11,AY12,OFFSET($AL$12,0,(AY11-$B$4)))))</f>
        <v>18362.216126737429</v>
      </c>
      <c r="AZ13" s="90">
        <f t="shared" ref="AZ13" ca="1" si="8">IF($B$3="No",AZ12,IF($B$4&gt;AZ$11,0,IF($B$4=AZ11,AZ12,OFFSET($AL$12,0,(AZ11-$B$4)))))</f>
        <v>18619.287152511759</v>
      </c>
      <c r="BA13" s="90">
        <f t="shared" ref="BA13:BB13" ca="1" si="9">IF($B$3="No",BA12,IF($B$4&gt;BA$11,0,IF($B$4=BA11,BA12,OFFSET($AL$12,0,(BA11-$B$4)))))</f>
        <v>35871.918628029169</v>
      </c>
      <c r="BB13" s="90">
        <f t="shared" ca="1" si="9"/>
        <v>36374.125488821534</v>
      </c>
      <c r="BC13" s="90">
        <f t="shared" ref="BC13" ca="1" si="10">IF($B$3="No",BC12,IF($B$4&gt;BC$11,0,IF($B$4=BC11,BC12,OFFSET($AL$12,0,(BC11-$B$4)))))</f>
        <v>36883.363245665074</v>
      </c>
      <c r="BD13" s="90">
        <f t="shared" ref="BD13" ca="1" si="11">IF($B$3="No",BD12,IF($B$4&gt;BD$11,0,IF($B$4=BD11,BD12,OFFSET($AL$12,0,(BD11-$B$4)))))</f>
        <v>15944.095562207669</v>
      </c>
      <c r="BE13" s="90">
        <f t="shared" ref="BE13" ca="1" si="12">IF($B$3="No",BE12,IF($B$4&gt;BE$11,0,IF($B$4=BE11,BE12,OFFSET($AL$12,0,(BE11-$B$4)))))</f>
        <v>16167.312900078579</v>
      </c>
      <c r="BF13" s="90">
        <f t="shared" ref="BF13:BG13" ca="1" si="13">IF($B$3="No",BF12,IF($B$4&gt;BF$11,0,IF($B$4=BF11,BF12,OFFSET($AL$12,0,(BF11-$B$4)))))</f>
        <v>16393.655280679675</v>
      </c>
      <c r="BG13" s="90">
        <f t="shared" ca="1" si="13"/>
        <v>31584.016263757465</v>
      </c>
      <c r="BH13" s="90">
        <f t="shared" ref="BH13" ca="1" si="14">IF($B$3="No",BH12,IF($B$4&gt;BH$11,0,IF($B$4=BH11,BH12,OFFSET($AL$12,0,(BH11-$B$4)))))</f>
        <v>32026.192491450074</v>
      </c>
      <c r="BI13" s="90">
        <f t="shared" ref="BI13" ca="1" si="15">IF($B$3="No",BI12,IF($B$4&gt;BI$11,0,IF($B$4=BI11,BI12,OFFSET($AL$12,0,(BI11-$B$4)))))</f>
        <v>32474.559186330349</v>
      </c>
      <c r="BJ13" s="90">
        <f t="shared" ref="BJ13" ca="1" si="16">IF($B$3="No",BJ12,IF($B$4&gt;BJ$11,0,IF($B$4=BJ11,BJ12,OFFSET($AL$12,0,(BJ11-$B$4)))))</f>
        <v>0</v>
      </c>
      <c r="BK13" s="90">
        <f t="shared" ref="BK13:BL13" ca="1" si="17">IF($B$3="No",BK12,IF($B$4&gt;BK$11,0,IF($B$4=BK11,BK12,OFFSET($AL$12,0,(BK11-$B$4)))))</f>
        <v>0</v>
      </c>
      <c r="BL13" s="90">
        <f t="shared" ca="1" si="17"/>
        <v>0</v>
      </c>
      <c r="BM13" s="90">
        <f t="shared" ref="BM13" ca="1" si="18">IF($B$3="No",BM12,IF($B$4&gt;BM$11,0,IF($B$4=BM11,BM12,OFFSET($AL$12,0,(BM11-$B$4)))))</f>
        <v>0</v>
      </c>
      <c r="BN13" s="74">
        <f>(F13*Conversions!J$14+AJ13*Conversions!J$15)/Conversions!$B$9</f>
        <v>0</v>
      </c>
      <c r="BO13" s="75">
        <f>(G13*Conversions!K$14+AK13*Conversions!K$15)/Conversions!$B$9</f>
        <v>0</v>
      </c>
      <c r="BP13" s="75">
        <f ca="1">(H13*Conversions!L$14+AL13*Conversions!L$15)/Conversions!$B$9</f>
        <v>27676.001827044904</v>
      </c>
      <c r="BQ13" s="75">
        <f ca="1">(I13*Conversions!M$14+AM13*Conversions!M$15)/Conversions!$B$9</f>
        <v>27867.305486917237</v>
      </c>
      <c r="BR13" s="75">
        <f ca="1">(J13*Conversions!N$14+AN13*Conversions!N$15)/Conversions!$B$9</f>
        <v>28058.541152907899</v>
      </c>
      <c r="BS13" s="75">
        <f ca="1">(K13*Conversions!O$14+AO13*Conversions!O$15)/Conversions!$B$9</f>
        <v>52984.587651222719</v>
      </c>
      <c r="BT13" s="75">
        <f ca="1">(L13*Conversions!P$14+AP13*Conversions!P$15)/Conversions!$B$9</f>
        <v>52638.352176094631</v>
      </c>
      <c r="BU13" s="75">
        <f ca="1">(M13*Conversions!Q$14+AQ13*Conversions!Q$15)/Conversions!$B$9</f>
        <v>52272.037128483316</v>
      </c>
      <c r="BV13" s="75">
        <f ca="1">(N13*Conversions!R$14+AR13*Conversions!R$15)/Conversions!$B$9</f>
        <v>22119.457892334227</v>
      </c>
      <c r="BW13" s="75">
        <f ca="1">(O13*Conversions!S$14+AS13*Conversions!S$15)/Conversions!$B$9</f>
        <v>21945.535034727494</v>
      </c>
      <c r="BX13" s="75">
        <f ca="1">(P13*Conversions!T$14+AT13*Conversions!T$15)/Conversions!$B$9</f>
        <v>21552.250236852513</v>
      </c>
      <c r="BY13" s="75">
        <f ca="1">(Q13*Conversions!U$14+AU13*Conversions!U$15)/Conversions!$B$9</f>
        <v>40172.939065563434</v>
      </c>
      <c r="BZ13" s="75">
        <f ca="1">(R13*Conversions!V$14+AV13*Conversions!V$15)/Conversions!$B$9</f>
        <v>39366.839204354117</v>
      </c>
      <c r="CA13" s="75">
        <f ca="1">(S13*Conversions!W$14+AW13*Conversions!W$15)/Conversions!$B$9</f>
        <v>38530.294650974087</v>
      </c>
      <c r="CB13" s="75">
        <f ca="1">(T13*Conversions!X$14+AX13*Conversions!X$15)/Conversions!$B$9</f>
        <v>16056.165720625506</v>
      </c>
      <c r="CC13" s="75">
        <f ca="1">(U13*Conversions!Y$14+AY13*Conversions!Y$15)/Conversions!$B$9</f>
        <v>15672.681544822257</v>
      </c>
      <c r="CD13" s="75">
        <f ca="1">(V13*Conversions!Z$14+AZ13*Conversions!Z$15)/Conversions!$B$9</f>
        <v>15275.312803615276</v>
      </c>
      <c r="CE13" s="75">
        <f ca="1">(W13*Conversions!AA$14+BA13*Conversions!AA$15)/Conversions!$B$9</f>
        <v>28241.117194936243</v>
      </c>
      <c r="CF13" s="75">
        <f ca="1">(X13*Conversions!AB$14+BB13*Conversions!AB$15)/Conversions!$B$9</f>
        <v>27431.556176821286</v>
      </c>
      <c r="CG13" s="75">
        <f ca="1">(Y13*Conversions!AC$14+BC13*Conversions!AC$15)/Conversions!$B$9</f>
        <v>26593.792191228913</v>
      </c>
      <c r="CH13" s="75">
        <f ca="1">(Z13*Conversions!AD$14+BD13*Conversions!AD$15)/Conversions!$B$9</f>
        <v>10967.909118691441</v>
      </c>
      <c r="CI13" s="75">
        <f ca="1">(AA13*Conversions!AE$14+BE13*Conversions!AE$15)/Conversions!$B$9</f>
        <v>10585.898159947934</v>
      </c>
      <c r="CJ13" s="75">
        <f ca="1">(AB13*Conversions!AF$14+BF13*Conversions!AF$15)/Conversions!$B$9</f>
        <v>10191.041184172347</v>
      </c>
      <c r="CK13" s="75">
        <f ca="1">(AC13*Conversions!AG$14+BG13*Conversions!AG$15)/Conversions!$B$9</f>
        <v>18587.801416367816</v>
      </c>
      <c r="CL13" s="75">
        <f ca="1">(AD13*Conversions!AH$14+BH13*Conversions!AH$15)/Conversions!$B$9</f>
        <v>17787.124487731518</v>
      </c>
      <c r="CM13" s="75">
        <f ca="1">(AE13*Conversions!AI$14+BI13*Conversions!AI$15)/Conversions!$B$9</f>
        <v>16960.385396015798</v>
      </c>
      <c r="CN13" s="75">
        <f ca="1">(AF13*Conversions!AJ$14+BJ13*Conversions!AJ$15)/Conversions!$B$9</f>
        <v>0</v>
      </c>
      <c r="CO13" s="75">
        <f ca="1">(AG13*Conversions!AK$14+BK13*Conversions!AK$15)/Conversions!$B$9</f>
        <v>0</v>
      </c>
      <c r="CP13" s="75">
        <f ca="1">(AH13*Conversions!AL$14+BL13*Conversions!AL$15)/Conversions!$B$9</f>
        <v>0</v>
      </c>
      <c r="CQ13" s="76">
        <f ca="1">(AI13*Conversions!AM$14+BM13*Conversions!AM$15)/Conversions!$B$9</f>
        <v>0</v>
      </c>
    </row>
    <row r="14" spans="1:95" s="11" customFormat="1" ht="17.100000000000001" thickBot="1">
      <c r="E14" s="84" t="s">
        <v>94</v>
      </c>
      <c r="F14" s="104">
        <v>0</v>
      </c>
      <c r="G14" s="105">
        <v>0</v>
      </c>
      <c r="H14" s="86">
        <f ca="1">IF($B$6="No",H13,$B$7*H13)</f>
        <v>45033097.180932663</v>
      </c>
      <c r="I14" s="86">
        <f ca="1">IF($B$6="No",I13,$B$7*I13)</f>
        <v>45663560.541465722</v>
      </c>
      <c r="J14" s="86">
        <f t="shared" ref="J14:AI14" ca="1" si="19">IF($B$6="No",J13,$B$7*J13)</f>
        <v>46302850.389046252</v>
      </c>
      <c r="K14" s="86">
        <f t="shared" ca="1" si="19"/>
        <v>89207071.559536517</v>
      </c>
      <c r="L14" s="86">
        <f t="shared" ca="1" si="19"/>
        <v>90455970.56137003</v>
      </c>
      <c r="M14" s="86">
        <f t="shared" ca="1" si="19"/>
        <v>91722354.149229228</v>
      </c>
      <c r="N14" s="86">
        <f t="shared" ca="1" si="19"/>
        <v>39650125.451014712</v>
      </c>
      <c r="O14" s="86">
        <f t="shared" ca="1" si="19"/>
        <v>40205227.20732893</v>
      </c>
      <c r="P14" s="86">
        <f t="shared" ca="1" si="19"/>
        <v>40768100.388231531</v>
      </c>
      <c r="Q14" s="86">
        <f t="shared" ca="1" si="19"/>
        <v>78543822.207966849</v>
      </c>
      <c r="R14" s="86">
        <f t="shared" ca="1" si="19"/>
        <v>79643435.718878388</v>
      </c>
      <c r="S14" s="86">
        <f t="shared" ca="1" si="19"/>
        <v>80758443.818942696</v>
      </c>
      <c r="T14" s="86">
        <f t="shared" ca="1" si="19"/>
        <v>34910600.129605494</v>
      </c>
      <c r="U14" s="86">
        <f t="shared" ca="1" si="19"/>
        <v>35399348.53141997</v>
      </c>
      <c r="V14" s="86">
        <f t="shared" ca="1" si="19"/>
        <v>35894939.410859853</v>
      </c>
      <c r="W14" s="86">
        <f t="shared" ca="1" si="19"/>
        <v>69155190.268962562</v>
      </c>
      <c r="X14" s="86">
        <f t="shared" ca="1" si="19"/>
        <v>70123362.932728037</v>
      </c>
      <c r="Y14" s="86">
        <f t="shared" ca="1" si="19"/>
        <v>71105090.013786227</v>
      </c>
      <c r="Z14" s="86">
        <f t="shared" ca="1" si="19"/>
        <v>30737607.70101222</v>
      </c>
      <c r="AA14" s="86">
        <f t="shared" ca="1" si="19"/>
        <v>31167934.208826393</v>
      </c>
      <c r="AB14" s="86">
        <f t="shared" ca="1" si="19"/>
        <v>31604285.287749965</v>
      </c>
      <c r="AC14" s="86">
        <f t="shared" ca="1" si="19"/>
        <v>60888816.035379089</v>
      </c>
      <c r="AD14" s="86">
        <f t="shared" ca="1" si="19"/>
        <v>61741259.459874399</v>
      </c>
      <c r="AE14" s="86">
        <f t="shared" ca="1" si="19"/>
        <v>62605637.092312641</v>
      </c>
      <c r="AF14" s="86">
        <f t="shared" ca="1" si="19"/>
        <v>0</v>
      </c>
      <c r="AG14" s="86">
        <f t="shared" ca="1" si="19"/>
        <v>0</v>
      </c>
      <c r="AH14" s="86">
        <f t="shared" ca="1" si="19"/>
        <v>0</v>
      </c>
      <c r="AI14" s="87">
        <f t="shared" ca="1" si="19"/>
        <v>0</v>
      </c>
      <c r="AJ14" s="104">
        <v>0</v>
      </c>
      <c r="AK14" s="105">
        <v>0</v>
      </c>
      <c r="AL14" s="86">
        <f ca="1">IF($B$6="No",AL13,$B$7*AL13)</f>
        <v>23359.397774190813</v>
      </c>
      <c r="AM14" s="86">
        <f ca="1">IF($B$6="No",AM13,$B$7*AM13)</f>
        <v>23686.4293430295</v>
      </c>
      <c r="AN14" s="86">
        <f t="shared" ref="AN14:BM14" ca="1" si="20">IF($B$6="No",AN13,$B$7*AN13)</f>
        <v>24018.039353831886</v>
      </c>
      <c r="AO14" s="86">
        <f t="shared" ca="1" si="20"/>
        <v>46273.154619092522</v>
      </c>
      <c r="AP14" s="86">
        <f t="shared" ca="1" si="20"/>
        <v>46920.978783759827</v>
      </c>
      <c r="AQ14" s="86">
        <f t="shared" ca="1" si="20"/>
        <v>47577.87248673242</v>
      </c>
      <c r="AR14" s="86">
        <f t="shared" ca="1" si="20"/>
        <v>20567.163046448888</v>
      </c>
      <c r="AS14" s="86">
        <f t="shared" ca="1" si="20"/>
        <v>20855.103329099147</v>
      </c>
      <c r="AT14" s="86">
        <f t="shared" ca="1" si="20"/>
        <v>21147.074775706529</v>
      </c>
      <c r="AU14" s="86">
        <f t="shared" ca="1" si="20"/>
        <v>40741.954262876214</v>
      </c>
      <c r="AV14" s="86">
        <f t="shared" ca="1" si="20"/>
        <v>41312.341622556509</v>
      </c>
      <c r="AW14" s="86">
        <f t="shared" ca="1" si="20"/>
        <v>41890.714405272309</v>
      </c>
      <c r="AX14" s="86">
        <f t="shared" ca="1" si="20"/>
        <v>18108.694405066504</v>
      </c>
      <c r="AY14" s="86">
        <f t="shared" ca="1" si="20"/>
        <v>18362.216126737429</v>
      </c>
      <c r="AZ14" s="86">
        <f t="shared" ca="1" si="20"/>
        <v>18619.287152511759</v>
      </c>
      <c r="BA14" s="86">
        <f t="shared" ca="1" si="20"/>
        <v>35871.918628029169</v>
      </c>
      <c r="BB14" s="86">
        <f t="shared" ca="1" si="20"/>
        <v>36374.125488821534</v>
      </c>
      <c r="BC14" s="86">
        <f t="shared" ca="1" si="20"/>
        <v>36883.363245665074</v>
      </c>
      <c r="BD14" s="86">
        <f t="shared" ca="1" si="20"/>
        <v>15944.095562207669</v>
      </c>
      <c r="BE14" s="86">
        <f t="shared" ca="1" si="20"/>
        <v>16167.312900078579</v>
      </c>
      <c r="BF14" s="86">
        <f t="shared" ca="1" si="20"/>
        <v>16393.655280679675</v>
      </c>
      <c r="BG14" s="86">
        <f t="shared" ca="1" si="20"/>
        <v>31584.016263757465</v>
      </c>
      <c r="BH14" s="86">
        <f t="shared" ca="1" si="20"/>
        <v>32026.192491450074</v>
      </c>
      <c r="BI14" s="86">
        <f t="shared" ca="1" si="20"/>
        <v>32474.559186330349</v>
      </c>
      <c r="BJ14" s="86">
        <f t="shared" ca="1" si="20"/>
        <v>0</v>
      </c>
      <c r="BK14" s="86">
        <f t="shared" ca="1" si="20"/>
        <v>0</v>
      </c>
      <c r="BL14" s="86">
        <f t="shared" ca="1" si="20"/>
        <v>0</v>
      </c>
      <c r="BM14" s="87">
        <f t="shared" ca="1" si="20"/>
        <v>0</v>
      </c>
      <c r="BN14" s="77">
        <f>(F14*Conversions!J$14+AJ14*Conversions!J$15)/Conversions!$B$9</f>
        <v>0</v>
      </c>
      <c r="BO14" s="78">
        <f>(G14*Conversions!K$14+AK14*Conversions!K$15)/Conversions!$B$9</f>
        <v>0</v>
      </c>
      <c r="BP14" s="78">
        <f ca="1">(H14*Conversions!L$14+AL14*Conversions!L$15)/Conversions!$B$9</f>
        <v>27676.001827044904</v>
      </c>
      <c r="BQ14" s="78">
        <f ca="1">(I14*Conversions!M$14+AM14*Conversions!M$15)/Conversions!$B$9</f>
        <v>27867.305486917237</v>
      </c>
      <c r="BR14" s="78">
        <f ca="1">(J14*Conversions!N$14+AN14*Conversions!N$15)/Conversions!$B$9</f>
        <v>28058.541152907899</v>
      </c>
      <c r="BS14" s="78">
        <f ca="1">(K14*Conversions!O$14+AO14*Conversions!O$15)/Conversions!$B$9</f>
        <v>52984.587651222719</v>
      </c>
      <c r="BT14" s="78">
        <f ca="1">(L14*Conversions!P$14+AP14*Conversions!P$15)/Conversions!$B$9</f>
        <v>52638.352176094631</v>
      </c>
      <c r="BU14" s="78">
        <f ca="1">(M14*Conversions!Q$14+AQ14*Conversions!Q$15)/Conversions!$B$9</f>
        <v>52272.037128483316</v>
      </c>
      <c r="BV14" s="78">
        <f ca="1">(N14*Conversions!R$14+AR14*Conversions!R$15)/Conversions!$B$9</f>
        <v>22119.457892334227</v>
      </c>
      <c r="BW14" s="78">
        <f ca="1">(O14*Conversions!S$14+AS14*Conversions!S$15)/Conversions!$B$9</f>
        <v>21945.535034727494</v>
      </c>
      <c r="BX14" s="78">
        <f ca="1">(P14*Conversions!T$14+AT14*Conversions!T$15)/Conversions!$B$9</f>
        <v>21552.250236852513</v>
      </c>
      <c r="BY14" s="78">
        <f ca="1">(Q14*Conversions!U$14+AU14*Conversions!U$15)/Conversions!$B$9</f>
        <v>40172.939065563434</v>
      </c>
      <c r="BZ14" s="78">
        <f ca="1">(R14*Conversions!V$14+AV14*Conversions!V$15)/Conversions!$B$9</f>
        <v>39366.839204354117</v>
      </c>
      <c r="CA14" s="78">
        <f ca="1">(S14*Conversions!W$14+AW14*Conversions!W$15)/Conversions!$B$9</f>
        <v>38530.294650974087</v>
      </c>
      <c r="CB14" s="78">
        <f ca="1">(T14*Conversions!X$14+AX14*Conversions!X$15)/Conversions!$B$9</f>
        <v>16056.165720625506</v>
      </c>
      <c r="CC14" s="78">
        <f ca="1">(U14*Conversions!Y$14+AY14*Conversions!Y$15)/Conversions!$B$9</f>
        <v>15672.681544822257</v>
      </c>
      <c r="CD14" s="78">
        <f ca="1">(V14*Conversions!Z$14+AZ14*Conversions!Z$15)/Conversions!$B$9</f>
        <v>15275.312803615276</v>
      </c>
      <c r="CE14" s="78">
        <f ca="1">(W14*Conversions!AA$14+BA14*Conversions!AA$15)/Conversions!$B$9</f>
        <v>28241.117194936243</v>
      </c>
      <c r="CF14" s="78">
        <f ca="1">(X14*Conversions!AB$14+BB14*Conversions!AB$15)/Conversions!$B$9</f>
        <v>27431.556176821286</v>
      </c>
      <c r="CG14" s="78">
        <f ca="1">(Y14*Conversions!AC$14+BC14*Conversions!AC$15)/Conversions!$B$9</f>
        <v>26593.792191228913</v>
      </c>
      <c r="CH14" s="78">
        <f ca="1">(Z14*Conversions!AD$14+BD14*Conversions!AD$15)/Conversions!$B$9</f>
        <v>10967.909118691441</v>
      </c>
      <c r="CI14" s="78">
        <f ca="1">(AA14*Conversions!AE$14+BE14*Conversions!AE$15)/Conversions!$B$9</f>
        <v>10585.898159947934</v>
      </c>
      <c r="CJ14" s="78">
        <f ca="1">(AB14*Conversions!AF$14+BF14*Conversions!AF$15)/Conversions!$B$9</f>
        <v>10191.041184172347</v>
      </c>
      <c r="CK14" s="78">
        <f ca="1">(AC14*Conversions!AG$14+BG14*Conversions!AG$15)/Conversions!$B$9</f>
        <v>18587.801416367816</v>
      </c>
      <c r="CL14" s="78">
        <f ca="1">(AD14*Conversions!AH$14+BH14*Conversions!AH$15)/Conversions!$B$9</f>
        <v>17787.124487731518</v>
      </c>
      <c r="CM14" s="78">
        <f ca="1">(AE14*Conversions!AI$14+BI14*Conversions!AI$15)/Conversions!$B$9</f>
        <v>16960.385396015798</v>
      </c>
      <c r="CN14" s="78">
        <f ca="1">(AF14*Conversions!AJ$14+BJ14*Conversions!AJ$15)/Conversions!$B$9</f>
        <v>0</v>
      </c>
      <c r="CO14" s="78">
        <f ca="1">(AG14*Conversions!AK$14+BK14*Conversions!AK$15)/Conversions!$B$9</f>
        <v>0</v>
      </c>
      <c r="CP14" s="78">
        <f ca="1">(AH14*Conversions!AL$14+BL14*Conversions!AL$15)/Conversions!$B$9</f>
        <v>0</v>
      </c>
      <c r="CQ14" s="79">
        <f ca="1">(AI14*Conversions!AM$14+BM14*Conversions!AM$15)/Conversions!$B$9</f>
        <v>0</v>
      </c>
    </row>
    <row r="16" spans="1:95" ht="21" thickBot="1">
      <c r="B16" s="314" t="s">
        <v>95</v>
      </c>
      <c r="C16" s="314"/>
      <c r="D16" s="314"/>
      <c r="E16" s="314"/>
    </row>
    <row r="17" spans="2:95" ht="17.100000000000001" thickTop="1">
      <c r="F17" s="311" t="s">
        <v>80</v>
      </c>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3"/>
      <c r="AJ17" s="312" t="s">
        <v>81</v>
      </c>
      <c r="AK17" s="312"/>
      <c r="AL17" s="312"/>
      <c r="AM17" s="312"/>
      <c r="AN17" s="312"/>
      <c r="AO17" s="312"/>
      <c r="AP17" s="312"/>
      <c r="AQ17" s="312"/>
      <c r="AR17" s="312"/>
      <c r="AS17" s="312"/>
      <c r="AT17" s="312"/>
      <c r="AU17" s="312"/>
      <c r="AV17" s="312"/>
      <c r="AW17" s="312"/>
      <c r="AX17" s="312"/>
      <c r="AY17" s="312"/>
      <c r="AZ17" s="312"/>
      <c r="BA17" s="312"/>
      <c r="BB17" s="312"/>
      <c r="BC17" s="312"/>
      <c r="BD17" s="312"/>
      <c r="BE17" s="312"/>
      <c r="BF17" s="312"/>
      <c r="BG17" s="312"/>
      <c r="BH17" s="312"/>
      <c r="BI17" s="312"/>
      <c r="BJ17" s="312"/>
      <c r="BK17" s="312"/>
      <c r="BL17" s="312"/>
      <c r="BM17" s="313"/>
      <c r="BN17" s="311" t="s">
        <v>82</v>
      </c>
      <c r="BO17" s="312"/>
      <c r="BP17" s="312"/>
      <c r="BQ17" s="312"/>
      <c r="BR17" s="312"/>
      <c r="BS17" s="312"/>
      <c r="BT17" s="312"/>
      <c r="BU17" s="312"/>
      <c r="BV17" s="312"/>
      <c r="BW17" s="312"/>
      <c r="BX17" s="312"/>
      <c r="BY17" s="312"/>
      <c r="BZ17" s="312"/>
      <c r="CA17" s="312"/>
      <c r="CB17" s="312"/>
      <c r="CC17" s="312"/>
      <c r="CD17" s="312"/>
      <c r="CE17" s="312"/>
      <c r="CF17" s="312"/>
      <c r="CG17" s="312"/>
      <c r="CH17" s="312"/>
      <c r="CI17" s="312"/>
      <c r="CJ17" s="312"/>
      <c r="CK17" s="312"/>
      <c r="CL17" s="312"/>
      <c r="CM17" s="312"/>
      <c r="CN17" s="312"/>
      <c r="CO17" s="312"/>
      <c r="CP17" s="312"/>
      <c r="CQ17" s="313"/>
    </row>
    <row r="18" spans="2:95">
      <c r="E18" s="59" t="s">
        <v>91</v>
      </c>
      <c r="F18" s="71">
        <v>2021</v>
      </c>
      <c r="G18" s="14">
        <v>2022</v>
      </c>
      <c r="H18" s="14">
        <v>2023</v>
      </c>
      <c r="I18" s="14">
        <v>2024</v>
      </c>
      <c r="J18" s="14">
        <v>2025</v>
      </c>
      <c r="K18" s="14">
        <v>2026</v>
      </c>
      <c r="L18" s="14">
        <v>2027</v>
      </c>
      <c r="M18" s="14">
        <v>2028</v>
      </c>
      <c r="N18" s="14">
        <v>2029</v>
      </c>
      <c r="O18" s="14">
        <v>2030</v>
      </c>
      <c r="P18" s="14">
        <v>2031</v>
      </c>
      <c r="Q18" s="14">
        <v>2032</v>
      </c>
      <c r="R18" s="14">
        <v>2033</v>
      </c>
      <c r="S18" s="14">
        <v>2034</v>
      </c>
      <c r="T18" s="14">
        <v>2035</v>
      </c>
      <c r="U18" s="14">
        <v>2036</v>
      </c>
      <c r="V18" s="14">
        <v>2037</v>
      </c>
      <c r="W18" s="14">
        <v>2038</v>
      </c>
      <c r="X18" s="14">
        <v>2039</v>
      </c>
      <c r="Y18" s="14">
        <v>2040</v>
      </c>
      <c r="Z18" s="14">
        <v>2041</v>
      </c>
      <c r="AA18" s="14">
        <v>2042</v>
      </c>
      <c r="AB18" s="14">
        <v>2043</v>
      </c>
      <c r="AC18" s="14">
        <v>2044</v>
      </c>
      <c r="AD18" s="14">
        <v>2045</v>
      </c>
      <c r="AE18" s="14">
        <v>2046</v>
      </c>
      <c r="AF18" s="14">
        <v>2047</v>
      </c>
      <c r="AG18" s="14">
        <v>2048</v>
      </c>
      <c r="AH18" s="14">
        <v>2049</v>
      </c>
      <c r="AI18" s="72">
        <v>2050</v>
      </c>
      <c r="AJ18" s="14">
        <v>2021</v>
      </c>
      <c r="AK18" s="14">
        <v>2022</v>
      </c>
      <c r="AL18" s="14">
        <v>2023</v>
      </c>
      <c r="AM18" s="14">
        <v>2024</v>
      </c>
      <c r="AN18" s="14">
        <v>2025</v>
      </c>
      <c r="AO18" s="14">
        <v>2026</v>
      </c>
      <c r="AP18" s="14">
        <v>2027</v>
      </c>
      <c r="AQ18" s="14">
        <v>2028</v>
      </c>
      <c r="AR18" s="14">
        <v>2029</v>
      </c>
      <c r="AS18" s="14">
        <v>2030</v>
      </c>
      <c r="AT18" s="14">
        <v>2031</v>
      </c>
      <c r="AU18" s="14">
        <v>2032</v>
      </c>
      <c r="AV18" s="14">
        <v>2033</v>
      </c>
      <c r="AW18" s="14">
        <v>2034</v>
      </c>
      <c r="AX18" s="14">
        <v>2035</v>
      </c>
      <c r="AY18" s="14">
        <v>2036</v>
      </c>
      <c r="AZ18" s="14">
        <v>2037</v>
      </c>
      <c r="BA18" s="14">
        <v>2038</v>
      </c>
      <c r="BB18" s="14">
        <v>2039</v>
      </c>
      <c r="BC18" s="14">
        <v>2040</v>
      </c>
      <c r="BD18" s="14">
        <v>2041</v>
      </c>
      <c r="BE18" s="14">
        <v>2042</v>
      </c>
      <c r="BF18" s="14">
        <v>2043</v>
      </c>
      <c r="BG18" s="14">
        <v>2044</v>
      </c>
      <c r="BH18" s="14">
        <v>2045</v>
      </c>
      <c r="BI18" s="14">
        <v>2046</v>
      </c>
      <c r="BJ18" s="14">
        <v>2047</v>
      </c>
      <c r="BK18" s="14">
        <v>2048</v>
      </c>
      <c r="BL18" s="14">
        <v>2049</v>
      </c>
      <c r="BM18" s="72">
        <v>2050</v>
      </c>
      <c r="BN18" s="71">
        <v>2021</v>
      </c>
      <c r="BO18" s="14">
        <v>2022</v>
      </c>
      <c r="BP18" s="14">
        <v>2023</v>
      </c>
      <c r="BQ18" s="14">
        <v>2024</v>
      </c>
      <c r="BR18" s="14">
        <v>2025</v>
      </c>
      <c r="BS18" s="14">
        <v>2026</v>
      </c>
      <c r="BT18" s="14">
        <v>2027</v>
      </c>
      <c r="BU18" s="14">
        <v>2028</v>
      </c>
      <c r="BV18" s="14">
        <v>2029</v>
      </c>
      <c r="BW18" s="14">
        <v>2030</v>
      </c>
      <c r="BX18" s="14">
        <v>2031</v>
      </c>
      <c r="BY18" s="14">
        <v>2032</v>
      </c>
      <c r="BZ18" s="14">
        <v>2033</v>
      </c>
      <c r="CA18" s="14">
        <v>2034</v>
      </c>
      <c r="CB18" s="14">
        <v>2035</v>
      </c>
      <c r="CC18" s="14">
        <v>2036</v>
      </c>
      <c r="CD18" s="14">
        <v>2037</v>
      </c>
      <c r="CE18" s="14">
        <v>2038</v>
      </c>
      <c r="CF18" s="14">
        <v>2039</v>
      </c>
      <c r="CG18" s="14">
        <v>2040</v>
      </c>
      <c r="CH18" s="14">
        <v>2041</v>
      </c>
      <c r="CI18" s="14">
        <v>2042</v>
      </c>
      <c r="CJ18" s="14">
        <v>2043</v>
      </c>
      <c r="CK18" s="14">
        <v>2044</v>
      </c>
      <c r="CL18" s="14">
        <v>2045</v>
      </c>
      <c r="CM18" s="14">
        <v>2046</v>
      </c>
      <c r="CN18" s="14">
        <v>2047</v>
      </c>
      <c r="CO18" s="14">
        <v>2048</v>
      </c>
      <c r="CP18" s="14">
        <v>2049</v>
      </c>
      <c r="CQ18" s="72">
        <v>2050</v>
      </c>
    </row>
    <row r="19" spans="2:95" s="11" customFormat="1" ht="17.100000000000001" thickBot="1">
      <c r="E19" s="84" t="s">
        <v>94</v>
      </c>
      <c r="F19" s="104">
        <f>F14</f>
        <v>0</v>
      </c>
      <c r="G19" s="117">
        <f>F19+G14</f>
        <v>0</v>
      </c>
      <c r="H19" s="115">
        <f t="shared" ref="H19:AI19" ca="1" si="21">G19+H14</f>
        <v>45033097.180932663</v>
      </c>
      <c r="I19" s="115">
        <f t="shared" ca="1" si="21"/>
        <v>90696657.722398385</v>
      </c>
      <c r="J19" s="115">
        <f t="shared" ca="1" si="21"/>
        <v>136999508.11144465</v>
      </c>
      <c r="K19" s="115">
        <f t="shared" ca="1" si="21"/>
        <v>226206579.67098117</v>
      </c>
      <c r="L19" s="115">
        <f t="shared" ca="1" si="21"/>
        <v>316662550.23235118</v>
      </c>
      <c r="M19" s="115">
        <f t="shared" ca="1" si="21"/>
        <v>408384904.38158041</v>
      </c>
      <c r="N19" s="115">
        <f t="shared" ca="1" si="21"/>
        <v>448035029.83259511</v>
      </c>
      <c r="O19" s="115">
        <f t="shared" ca="1" si="21"/>
        <v>488240257.03992403</v>
      </c>
      <c r="P19" s="115">
        <f t="shared" ca="1" si="21"/>
        <v>529008357.42815554</v>
      </c>
      <c r="Q19" s="115">
        <f t="shared" ca="1" si="21"/>
        <v>607552179.63612235</v>
      </c>
      <c r="R19" s="115">
        <f t="shared" ca="1" si="21"/>
        <v>687195615.35500073</v>
      </c>
      <c r="S19" s="115">
        <f t="shared" ca="1" si="21"/>
        <v>767954059.1739434</v>
      </c>
      <c r="T19" s="115">
        <f t="shared" ca="1" si="21"/>
        <v>802864659.30354893</v>
      </c>
      <c r="U19" s="115">
        <f t="shared" ca="1" si="21"/>
        <v>838264007.83496892</v>
      </c>
      <c r="V19" s="115">
        <f t="shared" ca="1" si="21"/>
        <v>874158947.24582875</v>
      </c>
      <c r="W19" s="115">
        <f t="shared" ca="1" si="21"/>
        <v>943314137.51479125</v>
      </c>
      <c r="X19" s="115">
        <f t="shared" ca="1" si="21"/>
        <v>1013437500.4475193</v>
      </c>
      <c r="Y19" s="115">
        <f t="shared" ca="1" si="21"/>
        <v>1084542590.4613056</v>
      </c>
      <c r="Z19" s="115">
        <f t="shared" ca="1" si="21"/>
        <v>1115280198.1623178</v>
      </c>
      <c r="AA19" s="115">
        <f t="shared" ca="1" si="21"/>
        <v>1146448132.3711441</v>
      </c>
      <c r="AB19" s="115">
        <f t="shared" ca="1" si="21"/>
        <v>1178052417.6588941</v>
      </c>
      <c r="AC19" s="115">
        <f t="shared" ca="1" si="21"/>
        <v>1238941233.6942732</v>
      </c>
      <c r="AD19" s="115">
        <f t="shared" ca="1" si="21"/>
        <v>1300682493.1541476</v>
      </c>
      <c r="AE19" s="115">
        <f t="shared" ca="1" si="21"/>
        <v>1363288130.2464602</v>
      </c>
      <c r="AF19" s="115">
        <f t="shared" ca="1" si="21"/>
        <v>1363288130.2464602</v>
      </c>
      <c r="AG19" s="115">
        <f t="shared" ca="1" si="21"/>
        <v>1363288130.2464602</v>
      </c>
      <c r="AH19" s="115">
        <f t="shared" ca="1" si="21"/>
        <v>1363288130.2464602</v>
      </c>
      <c r="AI19" s="116">
        <f t="shared" ca="1" si="21"/>
        <v>1363288130.2464602</v>
      </c>
      <c r="AJ19" s="85">
        <f>AJ14</f>
        <v>0</v>
      </c>
      <c r="AK19" s="86">
        <f>AJ19+AK14</f>
        <v>0</v>
      </c>
      <c r="AL19" s="86">
        <f t="shared" ref="AL19:BM19" ca="1" si="22">AK19+AL14</f>
        <v>23359.397774190813</v>
      </c>
      <c r="AM19" s="86">
        <f t="shared" ca="1" si="22"/>
        <v>47045.827117220309</v>
      </c>
      <c r="AN19" s="86">
        <f t="shared" ca="1" si="22"/>
        <v>71063.866471052199</v>
      </c>
      <c r="AO19" s="86">
        <f t="shared" ca="1" si="22"/>
        <v>117337.02109014473</v>
      </c>
      <c r="AP19" s="86">
        <f t="shared" ca="1" si="22"/>
        <v>164257.99987390457</v>
      </c>
      <c r="AQ19" s="86">
        <f t="shared" ca="1" si="22"/>
        <v>211835.872360637</v>
      </c>
      <c r="AR19" s="86">
        <f t="shared" ca="1" si="22"/>
        <v>232403.0354070859</v>
      </c>
      <c r="AS19" s="86">
        <f t="shared" ca="1" si="22"/>
        <v>253258.13873618504</v>
      </c>
      <c r="AT19" s="86">
        <f t="shared" ca="1" si="22"/>
        <v>274405.21351189155</v>
      </c>
      <c r="AU19" s="86">
        <f t="shared" ca="1" si="22"/>
        <v>315147.16777476773</v>
      </c>
      <c r="AV19" s="86">
        <f t="shared" ca="1" si="22"/>
        <v>356459.50939732423</v>
      </c>
      <c r="AW19" s="86">
        <f t="shared" ca="1" si="22"/>
        <v>398350.22380259656</v>
      </c>
      <c r="AX19" s="86">
        <f t="shared" ca="1" si="22"/>
        <v>416458.91820766305</v>
      </c>
      <c r="AY19" s="86">
        <f t="shared" ca="1" si="22"/>
        <v>434821.13433440047</v>
      </c>
      <c r="AZ19" s="86">
        <f t="shared" ca="1" si="22"/>
        <v>453440.42148691224</v>
      </c>
      <c r="BA19" s="86">
        <f t="shared" ca="1" si="22"/>
        <v>489312.34011494141</v>
      </c>
      <c r="BB19" s="86">
        <f t="shared" ca="1" si="22"/>
        <v>525686.465603763</v>
      </c>
      <c r="BC19" s="86">
        <f t="shared" ca="1" si="22"/>
        <v>562569.8288494281</v>
      </c>
      <c r="BD19" s="86">
        <f t="shared" ca="1" si="22"/>
        <v>578513.92441163573</v>
      </c>
      <c r="BE19" s="86">
        <f t="shared" ca="1" si="22"/>
        <v>594681.23731171433</v>
      </c>
      <c r="BF19" s="86">
        <f t="shared" ca="1" si="22"/>
        <v>611074.89259239403</v>
      </c>
      <c r="BG19" s="86">
        <f t="shared" ca="1" si="22"/>
        <v>642658.90885615151</v>
      </c>
      <c r="BH19" s="86">
        <f t="shared" ca="1" si="22"/>
        <v>674685.10134760162</v>
      </c>
      <c r="BI19" s="86">
        <f t="shared" ca="1" si="22"/>
        <v>707159.66053393192</v>
      </c>
      <c r="BJ19" s="86">
        <f t="shared" ca="1" si="22"/>
        <v>707159.66053393192</v>
      </c>
      <c r="BK19" s="86">
        <f t="shared" ca="1" si="22"/>
        <v>707159.66053393192</v>
      </c>
      <c r="BL19" s="86">
        <f t="shared" ca="1" si="22"/>
        <v>707159.66053393192</v>
      </c>
      <c r="BM19" s="87">
        <f t="shared" ca="1" si="22"/>
        <v>707159.66053393192</v>
      </c>
      <c r="BN19" s="77">
        <f>(F19*Conversions!J$14+AJ19*Conversions!J$15)/Conversions!$B$9</f>
        <v>0</v>
      </c>
      <c r="BO19" s="78">
        <f>(G19*Conversions!K$14+AK19*Conversions!K$15)/Conversions!$B$9</f>
        <v>0</v>
      </c>
      <c r="BP19" s="78">
        <f ca="1">(H19*Conversions!L$14+AL19*Conversions!L$15)/Conversions!$B$9</f>
        <v>27676.001827044904</v>
      </c>
      <c r="BQ19" s="78">
        <f ca="1">(I19*Conversions!M$14+AM19*Conversions!M$15)/Conversions!$B$9</f>
        <v>55349.855276776449</v>
      </c>
      <c r="BR19" s="78">
        <f ca="1">(J19*Conversions!N$14+AN19*Conversions!N$15)/Conversions!$B$9</f>
        <v>83018.78402679236</v>
      </c>
      <c r="BS19" s="78">
        <f ca="1">(K19*Conversions!O$14+AO19*Conversions!O$15)/Conversions!$B$9</f>
        <v>134355.5184396042</v>
      </c>
      <c r="BT19" s="78">
        <f ca="1">(L19*Conversions!P$14+AP19*Conversions!P$15)/Conversions!$B$9</f>
        <v>184273.01964331826</v>
      </c>
      <c r="BU19" s="78">
        <f ca="1">(M19*Conversions!Q$14+AQ19*Conversions!Q$15)/Conversions!$B$9</f>
        <v>232736.18609717584</v>
      </c>
      <c r="BV19" s="78">
        <f ca="1">(N19*Conversions!R$14+AR19*Conversions!R$15)/Conversions!$B$9</f>
        <v>249943.52133680761</v>
      </c>
      <c r="BW19" s="78">
        <f ca="1">(O19*Conversions!S$14+AS19*Conversions!S$15)/Conversions!$B$9</f>
        <v>266500.01530847838</v>
      </c>
      <c r="BX19" s="78">
        <f ca="1">(P19*Conversions!T$14+AT19*Conversions!T$15)/Conversions!$B$9</f>
        <v>279662.78507225047</v>
      </c>
      <c r="BY19" s="78">
        <f ca="1">(Q19*Conversions!U$14+AU19*Conversions!U$15)/Conversions!$B$9</f>
        <v>310745.72137637233</v>
      </c>
      <c r="BZ19" s="78">
        <f ca="1">(R19*Conversions!V$14+AV19*Conversions!V$15)/Conversions!$B$9</f>
        <v>339672.93157852831</v>
      </c>
      <c r="CA19" s="78">
        <f ca="1">(S19*Conversions!W$14+AW19*Conversions!W$15)/Conversions!$B$9</f>
        <v>366395.07621917699</v>
      </c>
      <c r="CB19" s="78">
        <f ca="1">(T19*Conversions!X$14+AX19*Conversions!X$15)/Conversions!$B$9</f>
        <v>369255.41162723606</v>
      </c>
      <c r="CC19" s="78">
        <f ca="1">(U19*Conversions!Y$14+AY19*Conversions!Y$15)/Conversions!$B$9</f>
        <v>371132.39057557483</v>
      </c>
      <c r="CD19" s="78">
        <f ca="1">(V19*Conversions!Z$14+AZ19*Conversions!Z$15)/Conversions!$B$9</f>
        <v>372003.73028681456</v>
      </c>
      <c r="CE19" s="78">
        <f ca="1">(W19*Conversions!AA$14+BA19*Conversions!AA$15)/Conversions!$B$9</f>
        <v>385224.08810654073</v>
      </c>
      <c r="CF19" s="78">
        <f ca="1">(X19*Conversions!AB$14+BB19*Conversions!AB$15)/Conversions!$B$9</f>
        <v>396446.58445564314</v>
      </c>
      <c r="CG19" s="78">
        <f ca="1">(Y19*Conversions!AC$14+BC19*Conversions!AC$15)/Conversions!$B$9</f>
        <v>405626.38016030897</v>
      </c>
      <c r="CH19" s="78">
        <f ca="1">(Z19*Conversions!AD$14+BD19*Conversions!AD$15)/Conversions!$B$9</f>
        <v>397958.4870203695</v>
      </c>
      <c r="CI19" s="78">
        <f ca="1">(AA19*Conversions!AE$14+BE19*Conversions!AE$15)/Conversions!$B$9</f>
        <v>389380.41557809169</v>
      </c>
      <c r="CJ19" s="78">
        <f ca="1">(AB19*Conversions!AF$14+BF19*Conversions!AF$15)/Conversions!$B$9</f>
        <v>379871.92547363305</v>
      </c>
      <c r="CK19" s="78">
        <f ca="1">(AC19*Conversions!AG$14+BG19*Conversions!AG$15)/Conversions!$B$9</f>
        <v>378217.13605135505</v>
      </c>
      <c r="CL19" s="78">
        <f ca="1">(AD19*Conversions!AH$14+BH19*Conversions!AH$15)/Conversions!$B$9</f>
        <v>374715.41117138212</v>
      </c>
      <c r="CM19" s="78">
        <f ca="1">(AE19*Conversions!AI$14+BI19*Conversions!AI$15)/Conversions!$B$9</f>
        <v>369326.04105122807</v>
      </c>
      <c r="CN19" s="78">
        <f ca="1">(AF19*Conversions!AJ$14+BJ19*Conversions!AJ$15)/Conversions!$B$9</f>
        <v>345900.52670051425</v>
      </c>
      <c r="CO19" s="78">
        <f ca="1">(AG19*Conversions!AK$14+BK19*Conversions!AK$15)/Conversions!$B$9</f>
        <v>322475.01234980038</v>
      </c>
      <c r="CP19" s="78">
        <f ca="1">(AH19*Conversions!AL$14+BL19*Conversions!AL$15)/Conversions!$B$9</f>
        <v>299049.49799908663</v>
      </c>
      <c r="CQ19" s="79">
        <f ca="1">(AI19*Conversions!AM$14+BM19*Conversions!AM$15)/Conversions!$B$9</f>
        <v>275623.98364837316</v>
      </c>
    </row>
    <row r="20" spans="2:95" s="11" customFormat="1">
      <c r="E20" s="84"/>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row>
    <row r="24" spans="2:95" ht="21" thickBot="1">
      <c r="B24" s="196" t="s">
        <v>98</v>
      </c>
      <c r="C24" s="3"/>
      <c r="D24" s="3"/>
      <c r="E24" s="3"/>
      <c r="F24" s="3"/>
      <c r="G24" s="3"/>
      <c r="H24" s="3"/>
      <c r="I24" s="3"/>
      <c r="J24" s="3"/>
      <c r="K24" s="3"/>
      <c r="L24" s="3"/>
    </row>
    <row r="25" spans="2:95" ht="17.100000000000001" thickTop="1"/>
    <row r="49" spans="3:7">
      <c r="D49" s="7"/>
      <c r="E49" s="7"/>
      <c r="F49" s="7"/>
      <c r="G49" s="7"/>
    </row>
    <row r="50" spans="3:7">
      <c r="D50" s="12"/>
      <c r="F50" s="12"/>
      <c r="G50" s="12"/>
    </row>
    <row r="51" spans="3:7">
      <c r="D51" s="12"/>
      <c r="F51" s="12"/>
      <c r="G51" s="12"/>
    </row>
    <row r="52" spans="3:7">
      <c r="D52" s="12"/>
      <c r="F52" s="12"/>
      <c r="G52" s="12"/>
    </row>
    <row r="53" spans="3:7">
      <c r="D53" s="12"/>
      <c r="F53" s="12"/>
      <c r="G53" s="12"/>
    </row>
    <row r="55" spans="3:7">
      <c r="C55" s="83"/>
      <c r="D55" s="11"/>
    </row>
    <row r="58" spans="3:7">
      <c r="D58" s="7"/>
      <c r="E58" s="7"/>
      <c r="F58" s="7"/>
    </row>
    <row r="59" spans="3:7">
      <c r="D59" s="12"/>
      <c r="E59" s="12"/>
      <c r="F59" s="12"/>
      <c r="G59" s="92"/>
    </row>
    <row r="60" spans="3:7">
      <c r="D60" s="12"/>
      <c r="E60" s="12"/>
      <c r="F60" s="12"/>
    </row>
    <row r="61" spans="3:7">
      <c r="D61" s="12"/>
      <c r="E61" s="12"/>
      <c r="F61" s="12"/>
    </row>
    <row r="62" spans="3:7">
      <c r="D62" s="12"/>
      <c r="E62" s="12"/>
      <c r="F62" s="12"/>
    </row>
  </sheetData>
  <mergeCells count="8">
    <mergeCell ref="F17:AI17"/>
    <mergeCell ref="AJ17:BM17"/>
    <mergeCell ref="BN17:CQ17"/>
    <mergeCell ref="B9:E9"/>
    <mergeCell ref="F10:AI10"/>
    <mergeCell ref="AJ10:BM10"/>
    <mergeCell ref="BN10:CQ10"/>
    <mergeCell ref="B16:E16"/>
  </mergeCells>
  <dataValidations count="1">
    <dataValidation type="whole" allowBlank="1" showInputMessage="1" showErrorMessage="1" error="Value should be a whole number between 2024 and 2030." sqref="B4" xr:uid="{A860A73E-C563-E341-9A8E-0B40149E1277}">
      <formula1>2024</formula1>
      <formula2>2030</formula2>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4D68935-FBA6-C546-9ED1-A59A912C086C}">
          <x14:formula1>
            <xm:f>'Selection Tables'!$B$20:$B$21</xm:f>
          </x14:formula1>
          <xm:sqref>B3 B6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6D8453065F61449BB01808BF3F20EEB" ma:contentTypeVersion="11" ma:contentTypeDescription="Create a new document." ma:contentTypeScope="" ma:versionID="fc5e8f8d0f40ee6b960d276f1ec57679">
  <xsd:schema xmlns:xsd="http://www.w3.org/2001/XMLSchema" xmlns:xs="http://www.w3.org/2001/XMLSchema" xmlns:p="http://schemas.microsoft.com/office/2006/metadata/properties" xmlns:ns2="e1c80df0-3192-4f1d-b642-ef8599a672b0" xmlns:ns3="74887268-e814-4a7a-a3d2-d0976832b363" targetNamespace="http://schemas.microsoft.com/office/2006/metadata/properties" ma:root="true" ma:fieldsID="a5b724cfb35181e1b0d46039d03b1a79" ns2:_="" ns3:_="">
    <xsd:import namespace="e1c80df0-3192-4f1d-b642-ef8599a672b0"/>
    <xsd:import namespace="74887268-e814-4a7a-a3d2-d0976832b36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c80df0-3192-4f1d-b642-ef8599a672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4887268-e814-4a7a-a3d2-d0976832b36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DF5995-1C89-4EC8-B73D-CED33E422831}"/>
</file>

<file path=customXml/itemProps2.xml><?xml version="1.0" encoding="utf-8"?>
<ds:datastoreItem xmlns:ds="http://schemas.openxmlformats.org/officeDocument/2006/customXml" ds:itemID="{E12E983A-046F-427C-826D-DF62987A3EF8}"/>
</file>

<file path=customXml/itemProps3.xml><?xml version="1.0" encoding="utf-8"?>
<ds:datastoreItem xmlns:ds="http://schemas.openxmlformats.org/officeDocument/2006/customXml" ds:itemID="{FC0ADF65-85CA-4997-AE49-A1347558857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Chase</dc:creator>
  <cp:keywords/>
  <dc:description/>
  <cp:lastModifiedBy/>
  <cp:revision/>
  <dcterms:created xsi:type="dcterms:W3CDTF">2020-09-08T00:44:11Z</dcterms:created>
  <dcterms:modified xsi:type="dcterms:W3CDTF">2024-08-19T16:07:36Z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0x01010006D8453065F61449BB01808BF3F20EEB</vt:lpwstr>
  </property>
</Properties>
</file>